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tables/table4.xml" ContentType="application/vnd.openxmlformats-officedocument.spreadsheetml.table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2.xml" ContentType="application/vnd.openxmlformats-officedocument.drawing+xml"/>
  <Override PartName="/xl/ctrlProps/ctrlProp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harts/chart10.xml" ContentType="application/vnd.openxmlformats-officedocument.drawingml.chart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tables/table6.xml" ContentType="application/vnd.openxmlformats-officedocument.spreadsheetml.table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tables/table7.xml" ContentType="application/vnd.openxmlformats-officedocument.spreadsheetml.table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ExcelЛР5\"/>
    </mc:Choice>
  </mc:AlternateContent>
  <xr:revisionPtr revIDLastSave="0" documentId="8_{D0F5DB18-530B-4ED6-8A8B-958314125DE6}" xr6:coauthVersionLast="45" xr6:coauthVersionMax="45" xr10:uidLastSave="{00000000-0000-0000-0000-000000000000}"/>
  <bookViews>
    <workbookView xWindow="-120" yWindow="-120" windowWidth="20730" windowHeight="11160" tabRatio="768" firstSheet="78" activeTab="92" xr2:uid="{C91918C8-05F9-47B2-89AD-7128A6560CC4}"/>
  </bookViews>
  <sheets>
    <sheet name="Содержание" sheetId="16" r:id="rId1"/>
    <sheet name="1.1" sheetId="7" r:id="rId2"/>
    <sheet name="1.2" sheetId="8" r:id="rId3"/>
    <sheet name="1.3" sheetId="9" r:id="rId4"/>
    <sheet name="2.1" sheetId="10" r:id="rId5"/>
    <sheet name="Коэффициент наценки" sheetId="11" r:id="rId6"/>
    <sheet name="2.2" sheetId="12" r:id="rId7"/>
    <sheet name="Ресурс" sheetId="13" r:id="rId8"/>
    <sheet name="2.3" sheetId="14" r:id="rId9"/>
    <sheet name="2.4" sheetId="15" r:id="rId10"/>
    <sheet name="3.1" sheetId="17" r:id="rId11"/>
    <sheet name="3.2" sheetId="18" r:id="rId12"/>
    <sheet name="3.3" sheetId="19" r:id="rId13"/>
    <sheet name="3.4" sheetId="20" r:id="rId14"/>
    <sheet name="4.1" sheetId="21" r:id="rId15"/>
    <sheet name="4.2" sheetId="22" r:id="rId16"/>
    <sheet name="4.3" sheetId="23" r:id="rId17"/>
    <sheet name="4.4" sheetId="24" r:id="rId18"/>
    <sheet name="4.5" sheetId="25" r:id="rId19"/>
    <sheet name="Источник" sheetId="26" r:id="rId20"/>
    <sheet name="4.6" sheetId="27" r:id="rId21"/>
    <sheet name="Ресурсы" sheetId="28" r:id="rId22"/>
    <sheet name="5.1" sheetId="29" r:id="rId23"/>
    <sheet name="5.2" sheetId="30" r:id="rId24"/>
    <sheet name="5.3" sheetId="31" r:id="rId25"/>
    <sheet name="5.4" sheetId="32" r:id="rId26"/>
    <sheet name="5.5" sheetId="33" r:id="rId27"/>
    <sheet name="6.1" sheetId="34" r:id="rId28"/>
    <sheet name="6.2" sheetId="35" r:id="rId29"/>
    <sheet name="1 кв" sheetId="36" r:id="rId30"/>
    <sheet name="2 кв" sheetId="37" r:id="rId31"/>
    <sheet name="3 кв" sheetId="38" r:id="rId32"/>
    <sheet name="4 кв" sheetId="39" r:id="rId33"/>
    <sheet name="6.3" sheetId="40" r:id="rId34"/>
    <sheet name="Бюджет 1" sheetId="41" r:id="rId35"/>
    <sheet name="Бюджет 2" sheetId="42" r:id="rId36"/>
    <sheet name="6.4" sheetId="43" r:id="rId37"/>
    <sheet name="7.1" sheetId="44" r:id="rId38"/>
    <sheet name="7.2" sheetId="45" r:id="rId39"/>
    <sheet name="7.3" sheetId="76" r:id="rId40"/>
    <sheet name="8.1" sheetId="1" r:id="rId41"/>
    <sheet name="8.2" sheetId="2" r:id="rId42"/>
    <sheet name="8.3" sheetId="3" r:id="rId43"/>
    <sheet name="8.4" sheetId="4" r:id="rId44"/>
    <sheet name="8.5" sheetId="5" r:id="rId45"/>
    <sheet name="9.1" sheetId="46" r:id="rId46"/>
    <sheet name="9.2" sheetId="47" r:id="rId47"/>
    <sheet name="9.3" sheetId="49" r:id="rId48"/>
    <sheet name="Сводная таблица по сценарию" sheetId="95" r:id="rId49"/>
    <sheet name="Структура сценария" sheetId="96" r:id="rId50"/>
    <sheet name="10.1" sheetId="50" r:id="rId51"/>
    <sheet name="ИСТОЧНИК (2)" sheetId="51" r:id="rId52"/>
    <sheet name="10.2" sheetId="52" r:id="rId53"/>
    <sheet name="11.1" sheetId="53" r:id="rId54"/>
    <sheet name="11.2" sheetId="54" r:id="rId55"/>
    <sheet name="11.3" sheetId="55" r:id="rId56"/>
    <sheet name="Отчет о результатах 1" sheetId="97" r:id="rId57"/>
    <sheet name="12.1" sheetId="58" r:id="rId58"/>
    <sheet name="12.2" sheetId="56" r:id="rId59"/>
    <sheet name="13.1-СПАРКЛАЙНЫ" sheetId="77" r:id="rId60"/>
    <sheet name="13.2-САМОРАСШИРЯЮЩИЕСЯ" sheetId="78" r:id="rId61"/>
    <sheet name="13.3-КОМБИНИРОВАННЫЕ" sheetId="79" r:id="rId62"/>
    <sheet name="13.4-ГИСТОГРАММА С ИТОГАМИ" sheetId="80" r:id="rId63"/>
    <sheet name="13.5-ДИАГРАММА ГАНТА" sheetId="81" r:id="rId64"/>
    <sheet name="13.6-ТОРНАДО" sheetId="82" r:id="rId65"/>
    <sheet name="13.7-ВОДОПАД" sheetId="83" r:id="rId66"/>
    <sheet name="13.8-ТЕРМОМЕТР" sheetId="84" r:id="rId67"/>
    <sheet name="13.9-С УПРАВЛЕНИЕМ РЯДАМИ" sheetId="85" r:id="rId68"/>
    <sheet name="13.10-ДИАГРАММА ВЫБОРА" sheetId="86" r:id="rId69"/>
    <sheet name="13.11" sheetId="87" r:id="rId70"/>
    <sheet name="13.12" sheetId="88" r:id="rId71"/>
    <sheet name="13.13" sheetId="89" r:id="rId72"/>
    <sheet name="13.14" sheetId="92" r:id="rId73"/>
    <sheet name="13.15" sheetId="91" r:id="rId74"/>
    <sheet name="13.16" sheetId="93" r:id="rId75"/>
    <sheet name="СР 1.1" sheetId="63" r:id="rId76"/>
    <sheet name="СР 2.1" sheetId="61" r:id="rId77"/>
    <sheet name="Округ" sheetId="62" r:id="rId78"/>
    <sheet name="СР 3.1" sheetId="65" r:id="rId79"/>
    <sheet name="СР 4.1" sheetId="66" r:id="rId80"/>
    <sheet name="СР 4.2" sheetId="67" r:id="rId81"/>
    <sheet name="СР 5.1" sheetId="68" r:id="rId82"/>
    <sheet name="СР 5.2" sheetId="69" r:id="rId83"/>
    <sheet name="СР 6.1" sheetId="70" r:id="rId84"/>
    <sheet name="СР 6.2" sheetId="71" r:id="rId85"/>
    <sheet name="I" sheetId="72" r:id="rId86"/>
    <sheet name="II" sheetId="73" r:id="rId87"/>
    <sheet name="III" sheetId="74" r:id="rId88"/>
    <sheet name="IV" sheetId="75" r:id="rId89"/>
    <sheet name="СР 8.1" sheetId="6" r:id="rId90"/>
    <sheet name="СР 9.1" sheetId="48" r:id="rId91"/>
    <sheet name="СР 12.1" sheetId="57" r:id="rId92"/>
    <sheet name="СР 13.1" sheetId="90" r:id="rId93"/>
  </sheets>
  <externalReferences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__IntlFixup" hidden="1">TRUE</definedName>
    <definedName name="_xlnm._FilterDatabase" localSheetId="11" hidden="1">'3.2'!$A$1:$E$299</definedName>
    <definedName name="_xlnm._FilterDatabase" localSheetId="13" hidden="1">'3.4'!$A$1:$I$69</definedName>
    <definedName name="_xlnm._FilterDatabase" localSheetId="14" hidden="1">'4.1'!$A$3:$E$301</definedName>
    <definedName name="_xlnm._FilterDatabase" localSheetId="15" hidden="1">'4.2'!$A$3:$E$301</definedName>
    <definedName name="_xlnm._FilterDatabase" localSheetId="16" hidden="1">'4.3'!$A$3:$F$1002</definedName>
    <definedName name="_xlnm._FilterDatabase" localSheetId="17" hidden="1">'4.4'!$A$1:$H$51</definedName>
    <definedName name="_xlnm._FilterDatabase" localSheetId="18" hidden="1">'4.5'!$A$12:$F$325</definedName>
    <definedName name="_xlnm._FilterDatabase" localSheetId="20" hidden="1">'4.6'!$A$13:$I$81</definedName>
    <definedName name="_xlnm._FilterDatabase" localSheetId="24" hidden="1">'5.3'!$A$1:$C$98</definedName>
    <definedName name="_xlnm._FilterDatabase" localSheetId="26" hidden="1">'5.5'!$A$1:$I$116</definedName>
    <definedName name="_xlnm._FilterDatabase" localSheetId="19" hidden="1">Источник!$A$1:$F$314</definedName>
    <definedName name="_xlnm._FilterDatabase" localSheetId="21" hidden="1">Ресурсы!$A$1:$I$69</definedName>
    <definedName name="_xlnm._FilterDatabase" localSheetId="80" hidden="1">'СР 4.2'!$A$1:$I$319</definedName>
    <definedName name="AccessDatabase" hidden="1">"C:\My Documents\MAUI MALL1.mdb"</definedName>
    <definedName name="ACwvu.CapersView." localSheetId="52" hidden="1">[1]MASTER!#REF!</definedName>
    <definedName name="ACwvu.CapersView." localSheetId="55" hidden="1">[1]MASTER!#REF!</definedName>
    <definedName name="ACwvu.CapersView." localSheetId="66" hidden="1">[1]MASTER!#REF!</definedName>
    <definedName name="ACwvu.CapersView." localSheetId="91" hidden="1">[1]MASTER!#REF!</definedName>
    <definedName name="ACwvu.CapersView." hidden="1">[1]MASTER!#REF!</definedName>
    <definedName name="ACwvu.Japan_Capers_Ed_Pub." hidden="1">'[2]THREE VARIABLES'!$N$1:$V$165</definedName>
    <definedName name="ACwvu.KJP_CC." hidden="1">'[2]THREE VARIABLES'!$N$4:$U$165</definedName>
    <definedName name="Cwvu.CapersView." localSheetId="52" hidden="1">[1]MASTER!#REF!</definedName>
    <definedName name="Cwvu.CapersView." localSheetId="55" hidden="1">[1]MASTER!#REF!</definedName>
    <definedName name="Cwvu.CapersView." localSheetId="66" hidden="1">[1]MASTER!#REF!</definedName>
    <definedName name="Cwvu.CapersView." localSheetId="91" hidden="1">[1]MASTER!#REF!</definedName>
    <definedName name="Cwvu.CapersView." hidden="1">[1]MASTER!#REF!</definedName>
    <definedName name="Cwvu.Japan_Capers_Ed_Pub." localSheetId="52" hidden="1">[1]MASTER!#REF!</definedName>
    <definedName name="Cwvu.Japan_Capers_Ed_Pub." localSheetId="55" hidden="1">[1]MASTER!#REF!</definedName>
    <definedName name="Cwvu.Japan_Capers_Ed_Pub." localSheetId="66" hidden="1">[1]MASTER!#REF!</definedName>
    <definedName name="Cwvu.Japan_Capers_Ed_Pub." localSheetId="91" hidden="1">[1]MASTER!#REF!</definedName>
    <definedName name="Cwvu.Japan_Capers_Ed_Pub." hidden="1">[1]MASTER!#REF!</definedName>
    <definedName name="Cwvu.KJP_CC." localSheetId="52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55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66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91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de" hidden="1">{"программа",#N/A,TRUE,"lessons";"продажа оргтехники",#N/A,TRUE,"образец"}</definedName>
    <definedName name="g" hidden="1">[1]MASTER!#REF!</definedName>
    <definedName name="gh" hidden="1">[1]MASTER!#REF!</definedName>
    <definedName name="HTML_CodePage" hidden="1">1252</definedName>
    <definedName name="HTML_Control" localSheetId="52" hidden="1">{"'PRODUCTIONCOST SHEET'!$B$3:$G$48"}</definedName>
    <definedName name="HTML_Control" localSheetId="55" hidden="1">{"'PRODUCTIONCOST SHEET'!$B$3:$G$48"}</definedName>
    <definedName name="HTML_Control" localSheetId="73" hidden="1">{"'PRODUCTIONCOST SHEET'!$B$3:$G$48"}</definedName>
    <definedName name="HTML_Control" localSheetId="66" hidden="1">{"'PRODUCTIONCOST SHEET'!$B$3:$G$48"}</definedName>
    <definedName name="HTML_Control" localSheetId="91" hidden="1">{"'PRODUCTIONCOST SHEET'!$B$3:$G$48"}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Rwvu.CapersView." hidden="1">'[2]THREE VARIABLES'!$A$1:$M$65536</definedName>
    <definedName name="Rwvu.Japan_Capers_Ed_Pub." hidden="1">'[2]THREE VARIABLES'!$A$1:$M$65536</definedName>
    <definedName name="Rwvu.KJP_CC." hidden="1">'[2]THREE VARIABLES'!$A$1:$M$65536</definedName>
    <definedName name="solver_adj" localSheetId="57" hidden="1">'12.1'!$A$4:$A$23</definedName>
    <definedName name="solver_adj" localSheetId="58" hidden="1">'12.2'!$C$11:$G$12</definedName>
    <definedName name="solver_cvg" localSheetId="57" hidden="1">0.0001</definedName>
    <definedName name="solver_cvg" localSheetId="58" hidden="1">0.0001</definedName>
    <definedName name="solver_cvg" localSheetId="91" hidden="1">0.0001</definedName>
    <definedName name="solver_drv" localSheetId="57" hidden="1">1</definedName>
    <definedName name="solver_drv" localSheetId="58" hidden="1">1</definedName>
    <definedName name="solver_drv" localSheetId="91" hidden="1">2</definedName>
    <definedName name="solver_eng" localSheetId="52" hidden="1">1</definedName>
    <definedName name="solver_eng" localSheetId="57" hidden="1">2</definedName>
    <definedName name="solver_eng" localSheetId="58" hidden="1">1</definedName>
    <definedName name="solver_eng" localSheetId="91" hidden="1">1</definedName>
    <definedName name="solver_est" localSheetId="57" hidden="1">1</definedName>
    <definedName name="solver_est" localSheetId="58" hidden="1">1</definedName>
    <definedName name="solver_est" localSheetId="91" hidden="1">1</definedName>
    <definedName name="solver_ibd" localSheetId="57" hidden="1">2</definedName>
    <definedName name="solver_itr" localSheetId="57" hidden="1">100</definedName>
    <definedName name="solver_itr" localSheetId="58" hidden="1">2147483647</definedName>
    <definedName name="solver_itr" localSheetId="91" hidden="1">2147483647</definedName>
    <definedName name="solver_lhs1" localSheetId="57" hidden="1">'12.1'!$A$4:$A$23</definedName>
    <definedName name="solver_lhs1" localSheetId="58" hidden="1">'12.2'!$C$13:$G$13</definedName>
    <definedName name="solver_lhs1" localSheetId="91" hidden="1">'СР 12.1'!$C$16:$G$18</definedName>
    <definedName name="solver_lhs2" localSheetId="57" hidden="1">'12.1'!$D$25:$I$25</definedName>
    <definedName name="solver_lhs2" localSheetId="58" hidden="1">'12.2'!$C$13:$G$13</definedName>
    <definedName name="solver_lhs2" localSheetId="91" hidden="1">'СР 12.1'!$C$16:$G$18</definedName>
    <definedName name="solver_lhs3" localSheetId="58" hidden="1">'12.2'!$H$11:$H$12</definedName>
    <definedName name="solver_lhs3" localSheetId="91" hidden="1">'СР 12.1'!$C$19:$G$19</definedName>
    <definedName name="solver_lhs4" localSheetId="58" hidden="1">'12.2'!$H$11:$H$12</definedName>
    <definedName name="solver_lhs4" localSheetId="91" hidden="1">'СР 12.1'!$I$16:$I$18</definedName>
    <definedName name="solver_lin" localSheetId="57" hidden="1">1</definedName>
    <definedName name="solver_lva" localSheetId="57" hidden="1">2</definedName>
    <definedName name="solver_mip" localSheetId="57" hidden="1">5000</definedName>
    <definedName name="solver_mip" localSheetId="58" hidden="1">2147483647</definedName>
    <definedName name="solver_mip" localSheetId="91" hidden="1">2147483647</definedName>
    <definedName name="solver_mni" localSheetId="57" hidden="1">30</definedName>
    <definedName name="solver_mni" localSheetId="58" hidden="1">30</definedName>
    <definedName name="solver_mni" localSheetId="91" hidden="1">30</definedName>
    <definedName name="solver_mrt" localSheetId="57" hidden="1">0.075</definedName>
    <definedName name="solver_mrt" localSheetId="58" hidden="1">0.075</definedName>
    <definedName name="solver_mrt" localSheetId="91" hidden="1">0.075</definedName>
    <definedName name="solver_msl" localSheetId="57" hidden="1">2</definedName>
    <definedName name="solver_msl" localSheetId="58" hidden="1">2</definedName>
    <definedName name="solver_msl" localSheetId="91" hidden="1">2</definedName>
    <definedName name="solver_neg" localSheetId="52" hidden="1">1</definedName>
    <definedName name="solver_neg" localSheetId="57" hidden="1">2</definedName>
    <definedName name="solver_neg" localSheetId="58" hidden="1">1</definedName>
    <definedName name="solver_neg" localSheetId="91" hidden="1">1</definedName>
    <definedName name="solver_nod" localSheetId="57" hidden="1">5000</definedName>
    <definedName name="solver_nod" localSheetId="58" hidden="1">2147483647</definedName>
    <definedName name="solver_nod" localSheetId="91" hidden="1">2147483647</definedName>
    <definedName name="solver_num" localSheetId="52" hidden="1">0</definedName>
    <definedName name="solver_num" localSheetId="57" hidden="1">2</definedName>
    <definedName name="solver_num" localSheetId="58" hidden="1">4</definedName>
    <definedName name="solver_num" localSheetId="91" hidden="1">0</definedName>
    <definedName name="solver_nwt" localSheetId="57" hidden="1">1</definedName>
    <definedName name="solver_nwt" localSheetId="58" hidden="1">1</definedName>
    <definedName name="solver_nwt" localSheetId="91" hidden="1">1</definedName>
    <definedName name="solver_ofx" localSheetId="57" hidden="1">2</definedName>
    <definedName name="solver_opt" localSheetId="52" hidden="1">'10.2'!$C$8</definedName>
    <definedName name="solver_opt" localSheetId="57" hidden="1">'12.1'!$C$28</definedName>
    <definedName name="solver_opt" localSheetId="58" hidden="1">'12.2'!$E$18</definedName>
    <definedName name="solver_piv" localSheetId="57" hidden="1">0.000001</definedName>
    <definedName name="solver_pre" localSheetId="57" hidden="1">0.000001</definedName>
    <definedName name="solver_pre" localSheetId="58" hidden="1">0.000001</definedName>
    <definedName name="solver_pre" localSheetId="91" hidden="1">0.000001</definedName>
    <definedName name="solver_pro" localSheetId="57" hidden="1">2</definedName>
    <definedName name="solver_rbv" localSheetId="57" hidden="1">1</definedName>
    <definedName name="solver_rbv" localSheetId="58" hidden="1">1</definedName>
    <definedName name="solver_rbv" localSheetId="91" hidden="1">2</definedName>
    <definedName name="solver_red" localSheetId="57" hidden="1">0.000001</definedName>
    <definedName name="solver_rel1" localSheetId="57" hidden="1">5</definedName>
    <definedName name="solver_rel1" localSheetId="58" hidden="1">2</definedName>
    <definedName name="solver_rel1" localSheetId="91" hidden="1">4</definedName>
    <definedName name="solver_rel2" localSheetId="57" hidden="1">1</definedName>
    <definedName name="solver_rel2" localSheetId="58" hidden="1">3</definedName>
    <definedName name="solver_rel2" localSheetId="91" hidden="1">3</definedName>
    <definedName name="solver_rel3" localSheetId="58" hidden="1">1</definedName>
    <definedName name="solver_rel3" localSheetId="91" hidden="1">2</definedName>
    <definedName name="solver_rel4" localSheetId="58" hidden="1">3</definedName>
    <definedName name="solver_rel4" localSheetId="91" hidden="1">1</definedName>
    <definedName name="solver_reo" localSheetId="57" hidden="1">2</definedName>
    <definedName name="solver_rep" localSheetId="57" hidden="1">2</definedName>
    <definedName name="solver_rhs1" localSheetId="57" hidden="1">бинарное</definedName>
    <definedName name="solver_rhs1" localSheetId="58" hidden="1">'12.2'!$C$15:$G$15</definedName>
    <definedName name="solver_rhs1" localSheetId="91" hidden="1">integer</definedName>
    <definedName name="solver_rhs2" localSheetId="57" hidden="1">'12.1'!$D$26:$I$26</definedName>
    <definedName name="solver_rhs2" localSheetId="58" hidden="1">0</definedName>
    <definedName name="solver_rhs2" localSheetId="91" hidden="1">0</definedName>
    <definedName name="solver_rhs3" localSheetId="58" hidden="1">'12.2'!$J$11:$J$12</definedName>
    <definedName name="solver_rhs3" localSheetId="91" hidden="1">'СР 12.1'!$C$3:$G$3</definedName>
    <definedName name="solver_rhs4" localSheetId="58" hidden="1">0</definedName>
    <definedName name="solver_rhs4" localSheetId="91" hidden="1">'СР 12.1'!$C$6:$C$8</definedName>
    <definedName name="solver_rlx" localSheetId="57" hidden="1">2</definedName>
    <definedName name="solver_rlx" localSheetId="58" hidden="1">2</definedName>
    <definedName name="solver_rlx" localSheetId="91" hidden="1">2</definedName>
    <definedName name="solver_rsd" localSheetId="57" hidden="1">0</definedName>
    <definedName name="solver_rsd" localSheetId="58" hidden="1">0</definedName>
    <definedName name="solver_rsd" localSheetId="91" hidden="1">0</definedName>
    <definedName name="solver_scl" localSheetId="57" hidden="1">2</definedName>
    <definedName name="solver_scl" localSheetId="58" hidden="1">1</definedName>
    <definedName name="solver_scl" localSheetId="91" hidden="1">2</definedName>
    <definedName name="solver_sho" localSheetId="57" hidden="1">2</definedName>
    <definedName name="solver_sho" localSheetId="58" hidden="1">2</definedName>
    <definedName name="solver_sho" localSheetId="91" hidden="1">2</definedName>
    <definedName name="solver_ssz" localSheetId="57" hidden="1">100</definedName>
    <definedName name="solver_ssz" localSheetId="58" hidden="1">100</definedName>
    <definedName name="solver_ssz" localSheetId="91" hidden="1">100</definedName>
    <definedName name="solver_std" localSheetId="57" hidden="1">1</definedName>
    <definedName name="solver_tim" localSheetId="57" hidden="1">100</definedName>
    <definedName name="solver_tim" localSheetId="58" hidden="1">2147483647</definedName>
    <definedName name="solver_tim" localSheetId="91" hidden="1">2147483647</definedName>
    <definedName name="solver_tol" localSheetId="57" hidden="1">0.0005</definedName>
    <definedName name="solver_tol" localSheetId="58" hidden="1">0.01</definedName>
    <definedName name="solver_tol" localSheetId="91" hidden="1">0.01</definedName>
    <definedName name="solver_typ" localSheetId="52" hidden="1">1</definedName>
    <definedName name="solver_typ" localSheetId="57" hidden="1">1</definedName>
    <definedName name="solver_typ" localSheetId="58" hidden="1">2</definedName>
    <definedName name="solver_typ" localSheetId="91" hidden="1">1</definedName>
    <definedName name="solver_val" localSheetId="52" hidden="1">0</definedName>
    <definedName name="solver_val" localSheetId="57" hidden="1">0</definedName>
    <definedName name="solver_val" localSheetId="58" hidden="1">0</definedName>
    <definedName name="solver_val" localSheetId="91" hidden="1">0</definedName>
    <definedName name="solver_ver" localSheetId="52" hidden="1">3</definedName>
    <definedName name="solver_ver" localSheetId="57" hidden="1">3</definedName>
    <definedName name="solver_ver" localSheetId="58" hidden="1">3</definedName>
    <definedName name="solver_ver" localSheetId="91" hidden="1">3</definedName>
    <definedName name="Swvu.CapersView." localSheetId="52" hidden="1">[1]MASTER!#REF!</definedName>
    <definedName name="Swvu.CapersView." localSheetId="55" hidden="1">[1]MASTER!#REF!</definedName>
    <definedName name="Swvu.CapersView." localSheetId="66" hidden="1">[1]MASTER!#REF!</definedName>
    <definedName name="Swvu.CapersView." localSheetId="91" hidden="1">[1]MASTER!#REF!</definedName>
    <definedName name="Swvu.CapersView." hidden="1">[1]MASTER!#REF!</definedName>
    <definedName name="Swvu.Japan_Capers_Ed_Pub." hidden="1">'[2]THREE VARIABLES'!$N$1:$V$165</definedName>
    <definedName name="Swvu.KJP_CC." hidden="1">'[2]THREE VARIABLES'!$N$4:$U$165</definedName>
    <definedName name="wrn.CapersPlotter." localSheetId="52" hidden="1">{#N/A,#N/A,FALSE,"DI 2 YEAR MASTER SCHEDULE"}</definedName>
    <definedName name="wrn.CapersPlotter." localSheetId="55" hidden="1">{#N/A,#N/A,FALSE,"DI 2 YEAR MASTER SCHEDULE"}</definedName>
    <definedName name="wrn.CapersPlotter." localSheetId="73" hidden="1">{#N/A,#N/A,FALSE,"DI 2 YEAR MASTER SCHEDULE"}</definedName>
    <definedName name="wrn.CapersPlotter." localSheetId="66" hidden="1">{#N/A,#N/A,FALSE,"DI 2 YEAR MASTER SCHEDULE"}</definedName>
    <definedName name="wrn.CapersPlotter." localSheetId="91" hidden="1">{#N/A,#N/A,FALSE,"DI 2 YEAR MASTER SCHEDULE"}</definedName>
    <definedName name="wrn.CapersPlotter." hidden="1">{#N/A,#N/A,FALSE,"DI 2 YEAR MASTER SCHEDULE"}</definedName>
    <definedName name="wrn.Edutainment._.Priority._.List." localSheetId="52" hidden="1">{#N/A,#N/A,FALSE,"DI 2 YEAR MASTER SCHEDULE"}</definedName>
    <definedName name="wrn.Edutainment._.Priority._.List." localSheetId="55" hidden="1">{#N/A,#N/A,FALSE,"DI 2 YEAR MASTER SCHEDULE"}</definedName>
    <definedName name="wrn.Edutainment._.Priority._.List." localSheetId="73" hidden="1">{#N/A,#N/A,FALSE,"DI 2 YEAR MASTER SCHEDULE"}</definedName>
    <definedName name="wrn.Edutainment._.Priority._.List." localSheetId="66" hidden="1">{#N/A,#N/A,FALSE,"DI 2 YEAR MASTER SCHEDULE"}</definedName>
    <definedName name="wrn.Edutainment._.Priority._.List." localSheetId="91" hidden="1">{#N/A,#N/A,FALSE,"DI 2 YEAR MASTER SCHEDULE"}</definedName>
    <definedName name="wrn.Edutainment._.Priority._.List." hidden="1">{#N/A,#N/A,FALSE,"DI 2 YEAR MASTER SCHEDULE"}</definedName>
    <definedName name="wrn.Japan_Capers_Ed._.Pub." localSheetId="52" hidden="1">{"Japan_Capers_Ed_Pub",#N/A,FALSE,"DI 2 YEAR MASTER SCHEDULE"}</definedName>
    <definedName name="wrn.Japan_Capers_Ed._.Pub." localSheetId="55" hidden="1">{"Japan_Capers_Ed_Pub",#N/A,FALSE,"DI 2 YEAR MASTER SCHEDULE"}</definedName>
    <definedName name="wrn.Japan_Capers_Ed._.Pub." localSheetId="73" hidden="1">{"Japan_Capers_Ed_Pub",#N/A,FALSE,"DI 2 YEAR MASTER SCHEDULE"}</definedName>
    <definedName name="wrn.Japan_Capers_Ed._.Pub." localSheetId="66" hidden="1">{"Japan_Capers_Ed_Pub",#N/A,FALSE,"DI 2 YEAR MASTER SCHEDULE"}</definedName>
    <definedName name="wrn.Japan_Capers_Ed._.Pub." localSheetId="91" hidden="1">{"Japan_Capers_Ed_Pub",#N/A,FALSE,"DI 2 YEAR MASTER SCHEDULE"}</definedName>
    <definedName name="wrn.Japan_Capers_Ed._.Pub." hidden="1">{"Japan_Capers_Ed_Pub",#N/A,FALSE,"DI 2 YEAR MASTER SCHEDULE"}</definedName>
    <definedName name="wrn.Priority._.list." localSheetId="52" hidden="1">{#N/A,#N/A,FALSE,"DI 2 YEAR MASTER SCHEDULE"}</definedName>
    <definedName name="wrn.Priority._.list." localSheetId="55" hidden="1">{#N/A,#N/A,FALSE,"DI 2 YEAR MASTER SCHEDULE"}</definedName>
    <definedName name="wrn.Priority._.list." localSheetId="73" hidden="1">{#N/A,#N/A,FALSE,"DI 2 YEAR MASTER SCHEDULE"}</definedName>
    <definedName name="wrn.Priority._.list." localSheetId="66" hidden="1">{#N/A,#N/A,FALSE,"DI 2 YEAR MASTER SCHEDULE"}</definedName>
    <definedName name="wrn.Priority._.list." localSheetId="91" hidden="1">{#N/A,#N/A,FALSE,"DI 2 YEAR MASTER SCHEDULE"}</definedName>
    <definedName name="wrn.Priority._.list." hidden="1">{#N/A,#N/A,FALSE,"DI 2 YEAR MASTER SCHEDULE"}</definedName>
    <definedName name="wrn.Prjcted._.Mnthly._.Qtys." localSheetId="52" hidden="1">{#N/A,#N/A,FALSE,"PRJCTED MNTHLY QTY's"}</definedName>
    <definedName name="wrn.Prjcted._.Mnthly._.Qtys." localSheetId="55" hidden="1">{#N/A,#N/A,FALSE,"PRJCTED MNTHLY QTY's"}</definedName>
    <definedName name="wrn.Prjcted._.Mnthly._.Qtys." localSheetId="73" hidden="1">{#N/A,#N/A,FALSE,"PRJCTED MNTHLY QTY's"}</definedName>
    <definedName name="wrn.Prjcted._.Mnthly._.Qtys." localSheetId="66" hidden="1">{#N/A,#N/A,FALSE,"PRJCTED MNTHLY QTY's"}</definedName>
    <definedName name="wrn.Prjcted._.Mnthly._.Qtys." localSheetId="91" hidden="1">{#N/A,#N/A,FALSE,"PRJCTED MNTHLY QTY's"}</definedName>
    <definedName name="wrn.Prjcted._.Mnthly._.Qtys." hidden="1">{#N/A,#N/A,FALSE,"PRJCTED MNTHLY QTY's"}</definedName>
    <definedName name="wrn.Prjcted._.Qtrly._.Dollars." localSheetId="52" hidden="1">{#N/A,#N/A,FALSE,"PRJCTED QTRLY $'s"}</definedName>
    <definedName name="wrn.Prjcted._.Qtrly._.Dollars." localSheetId="55" hidden="1">{#N/A,#N/A,FALSE,"PRJCTED QTRLY $'s"}</definedName>
    <definedName name="wrn.Prjcted._.Qtrly._.Dollars." localSheetId="73" hidden="1">{#N/A,#N/A,FALSE,"PRJCTED QTRLY $'s"}</definedName>
    <definedName name="wrn.Prjcted._.Qtrly._.Dollars." localSheetId="66" hidden="1">{#N/A,#N/A,FALSE,"PRJCTED QTRLY $'s"}</definedName>
    <definedName name="wrn.Prjcted._.Qtrly._.Dollars." localSheetId="91" hidden="1">{#N/A,#N/A,FALSE,"PRJCTED QTRLY $'s"}</definedName>
    <definedName name="wrn.Prjcted._.Qtrly._.Dollars." hidden="1">{#N/A,#N/A,FALSE,"PRJCTED QTRLY $'s"}</definedName>
    <definedName name="wrn.Prjcted._.Qtrly._.Qtys." localSheetId="52" hidden="1">{#N/A,#N/A,FALSE,"PRJCTED QTRLY QTY's"}</definedName>
    <definedName name="wrn.Prjcted._.Qtrly._.Qtys." localSheetId="55" hidden="1">{#N/A,#N/A,FALSE,"PRJCTED QTRLY QTY's"}</definedName>
    <definedName name="wrn.Prjcted._.Qtrly._.Qtys." localSheetId="73" hidden="1">{#N/A,#N/A,FALSE,"PRJCTED QTRLY QTY's"}</definedName>
    <definedName name="wrn.Prjcted._.Qtrly._.Qtys." localSheetId="66" hidden="1">{#N/A,#N/A,FALSE,"PRJCTED QTRLY QTY's"}</definedName>
    <definedName name="wrn.Prjcted._.Qtrly._.Qtys." localSheetId="91" hidden="1">{#N/A,#N/A,FALSE,"PRJCTED QTRLY QTY's"}</definedName>
    <definedName name="wrn.Prjcted._.Qtrly._.Qtys." hidden="1">{#N/A,#N/A,FALSE,"PRJCTED QTRLY QTY's"}</definedName>
    <definedName name="wrn.QUARTERLY._.VIEW." localSheetId="52" hidden="1">{"QUARTERLY VIEW",#N/A,FALSE,"YEAR TOTAL"}</definedName>
    <definedName name="wrn.QUARTERLY._.VIEW." localSheetId="55" hidden="1">{"QUARTERLY VIEW",#N/A,FALSE,"YEAR TOTAL"}</definedName>
    <definedName name="wrn.QUARTERLY._.VIEW." localSheetId="73" hidden="1">{"QUARTERLY VIEW",#N/A,FALSE,"YEAR TOTAL"}</definedName>
    <definedName name="wrn.QUARTERLY._.VIEW." localSheetId="66" hidden="1">{"QUARTERLY VIEW",#N/A,FALSE,"YEAR TOTAL"}</definedName>
    <definedName name="wrn.QUARTERLY._.VIEW." localSheetId="91" hidden="1">{"QUARTERLY VIEW",#N/A,FALSE,"YEAR TOTAL"}</definedName>
    <definedName name="wrn.QUARTERLY._.VIEW." hidden="1">{"QUARTERLY VIEW",#N/A,FALSE,"YEAR TOTAL"}</definedName>
    <definedName name="wrn.YEAR._.VIEW." localSheetId="52" hidden="1">{#N/A,#N/A,FALSE,"YEAR TOTAL"}</definedName>
    <definedName name="wrn.YEAR._.VIEW." localSheetId="55" hidden="1">{#N/A,#N/A,FALSE,"YEAR TOTAL"}</definedName>
    <definedName name="wrn.YEAR._.VIEW." localSheetId="73" hidden="1">{#N/A,#N/A,FALSE,"YEAR TOTAL"}</definedName>
    <definedName name="wrn.YEAR._.VIEW." localSheetId="66" hidden="1">{#N/A,#N/A,FALSE,"YEAR TOTAL"}</definedName>
    <definedName name="wrn.YEAR._.VIEW." localSheetId="91" hidden="1">{#N/A,#N/A,FALSE,"YEAR TOTAL"}</definedName>
    <definedName name="wrn.YEAR._.VIEW." hidden="1">{#N/A,#N/A,FALSE,"YEAR TOTAL"}</definedName>
    <definedName name="wrn.отчет._.по._.курсу." localSheetId="52" hidden="1">{"программа",#N/A,TRUE,"lessons";"продажа оргтехники",#N/A,TRUE,"образец"}</definedName>
    <definedName name="wrn.отчет._.по._.курсу." localSheetId="55" hidden="1">{"программа",#N/A,TRUE,"lessons";"продажа оргтехники",#N/A,TRUE,"образец"}</definedName>
    <definedName name="wrn.отчет._.по._.курсу." localSheetId="73" hidden="1">{"программа",#N/A,TRUE,"lessons";"продажа оргтехники",#N/A,TRUE,"образец"}</definedName>
    <definedName name="wrn.отчет._.по._.курсу." localSheetId="64" hidden="1">{"программа",#N/A,TRUE,"lessons";"продажа оргтехники",#N/A,TRUE,"образец"}</definedName>
    <definedName name="wrn.отчет._.по._.курсу." localSheetId="66" hidden="1">{"программа",#N/A,TRUE,"lessons";"продажа оргтехники",#N/A,TRUE,"образец"}</definedName>
    <definedName name="wrn.отчет._.по._.курсу." localSheetId="91" hidden="1">{"программа",#N/A,TRUE,"lessons";"продажа оргтехники",#N/A,TRUE,"образец"}</definedName>
    <definedName name="wrn.отчет._.по._.курсу." localSheetId="92" hidden="1">{"программа",#N/A,TRUE,"lessons";"продажа оргтехники",#N/A,TRUE,"образец"}</definedName>
    <definedName name="wrn.отчет._.по._.курсу." hidden="1">{"программа",#N/A,TRUE,"lessons";"продажа оргтехники",#N/A,TRUE,"образец"}</definedName>
    <definedName name="wvu.CapersView." localSheetId="52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55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73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66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91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52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55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73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66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91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52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55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73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66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91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Z_9A428CE1_B4D9_11D0_A8AA_0000C071AEE7_.wvu.Cols" hidden="1">[1]MASTER!$A$1:$Q$65536,[1]MASTER!$Y$1:$Z$65536</definedName>
    <definedName name="Z_9A428CE1_B4D9_11D0_A8AA_0000C071AEE7_.wvu.PrintArea" hidden="1">'[2]THREE VARIABLES'!$N$4:$S$5</definedName>
    <definedName name="Z_9A428CE1_B4D9_11D0_A8AA_0000C071AEE7_.wvu.Rows" localSheetId="52" hidden="1">[1]MASTER!#REF!,[1]MASTER!#REF!,[1]MASTER!#REF!,[1]MASTER!#REF!,[1]MASTER!#REF!,[1]MASTER!#REF!,[1]MASTER!#REF!,[1]MASTER!$A$98:$IV$272</definedName>
    <definedName name="Z_9A428CE1_B4D9_11D0_A8AA_0000C071AEE7_.wvu.Rows" localSheetId="55" hidden="1">[1]MASTER!#REF!,[1]MASTER!#REF!,[1]MASTER!#REF!,[1]MASTER!#REF!,[1]MASTER!#REF!,[1]MASTER!#REF!,[1]MASTER!#REF!,[1]MASTER!$A$98:$IV$272</definedName>
    <definedName name="Z_9A428CE1_B4D9_11D0_A8AA_0000C071AEE7_.wvu.Rows" localSheetId="66" hidden="1">[1]MASTER!#REF!,[1]MASTER!#REF!,[1]MASTER!#REF!,[1]MASTER!#REF!,[1]MASTER!#REF!,[1]MASTER!#REF!,[1]MASTER!#REF!,[1]MASTER!$A$98:$IV$272</definedName>
    <definedName name="Z_9A428CE1_B4D9_11D0_A8AA_0000C071AEE7_.wvu.Rows" localSheetId="91" hidden="1">[1]MASTER!#REF!,[1]MASTER!#REF!,[1]MASTER!#REF!,[1]MASTER!#REF!,[1]MASTER!#REF!,[1]MASTER!#REF!,[1]MASTER!#REF!,[1]MASTER!$A$98:$IV$272</definedName>
    <definedName name="Z_9A428CE1_B4D9_11D0_A8AA_0000C071AEE7_.wvu.Rows" hidden="1">[1]MASTER!#REF!,[1]MASTER!#REF!,[1]MASTER!#REF!,[1]MASTER!#REF!,[1]MASTER!#REF!,[1]MASTER!#REF!,[1]MASTER!#REF!,[1]MASTER!$A$98:$IV$272</definedName>
    <definedName name="а" hidden="1">'[3]THREE VARIABLES'!$N$1:$V$165</definedName>
    <definedName name="аа" hidden="1">{"'PRODUCTIONCOST SHEET'!$B$3:$G$48"}</definedName>
    <definedName name="вв" localSheetId="52" hidden="1">{"программа",#N/A,TRUE,"lessons";"продажа оргтехники",#N/A,TRUE,"образец"}</definedName>
    <definedName name="вв" localSheetId="55" hidden="1">{"программа",#N/A,TRUE,"lessons";"продажа оргтехники",#N/A,TRUE,"образец"}</definedName>
    <definedName name="вв" localSheetId="73" hidden="1">{"программа",#N/A,TRUE,"lessons";"продажа оргтехники",#N/A,TRUE,"образец"}</definedName>
    <definedName name="вв" localSheetId="66" hidden="1">{"программа",#N/A,TRUE,"lessons";"продажа оргтехники",#N/A,TRUE,"образец"}</definedName>
    <definedName name="вв" localSheetId="91" hidden="1">{"программа",#N/A,TRUE,"lessons";"продажа оргтехники",#N/A,TRUE,"образец"}</definedName>
    <definedName name="вв" hidden="1">{"программа",#N/A,TRUE,"lessons";"продажа оргтехники",#N/A,TRUE,"образец"}</definedName>
    <definedName name="ввввввввв" hidden="1">{"'PRODUCTIONCOST SHEET'!$B$3:$G$48"}</definedName>
    <definedName name="дд" hidden="1">[1]MASTER!#REF!</definedName>
    <definedName name="Доход">'9.3'!$B$3</definedName>
    <definedName name="жж" localSheetId="52" hidden="1">[1]MASTER!#REF!</definedName>
    <definedName name="жж" localSheetId="55" hidden="1">[1]MASTER!#REF!</definedName>
    <definedName name="жж" localSheetId="66" hidden="1">[1]MASTER!#REF!</definedName>
    <definedName name="жж" localSheetId="91" hidden="1">[1]MASTER!#REF!</definedName>
    <definedName name="жж" hidden="1">[1]MASTER!#REF!</definedName>
    <definedName name="з" localSheetId="52" hidden="1">{"программа",#N/A,TRUE,"lessons";"продажа оргтехники",#N/A,TRUE,"образец"}</definedName>
    <definedName name="з" localSheetId="55" hidden="1">{"программа",#N/A,TRUE,"lessons";"продажа оргтехники",#N/A,TRUE,"образец"}</definedName>
    <definedName name="з" localSheetId="73" hidden="1">{"программа",#N/A,TRUE,"lessons";"продажа оргтехники",#N/A,TRUE,"образец"}</definedName>
    <definedName name="з" localSheetId="64" hidden="1">{"программа",#N/A,TRUE,"lessons";"продажа оргтехники",#N/A,TRUE,"образец"}</definedName>
    <definedName name="з" localSheetId="66" hidden="1">{"программа",#N/A,TRUE,"lessons";"продажа оргтехники",#N/A,TRUE,"образец"}</definedName>
    <definedName name="з" localSheetId="91" hidden="1">{"программа",#N/A,TRUE,"lessons";"продажа оргтехники",#N/A,TRUE,"образец"}</definedName>
    <definedName name="з" localSheetId="92" hidden="1">{"программа",#N/A,TRUE,"lessons";"продажа оргтехники",#N/A,TRUE,"образец"}</definedName>
    <definedName name="з" hidden="1">{"программа",#N/A,TRUE,"lessons";"продажа оргтехники",#N/A,TRUE,"образец"}</definedName>
    <definedName name="зз" hidden="1">[1]MASTER!#REF!</definedName>
    <definedName name="_xlnm.Extract" localSheetId="13">'[4]Расширенный фильтр'!$A$6:$I$6</definedName>
    <definedName name="_xlnm.Extract" localSheetId="17">'4.4'!$J$10:$Q$10</definedName>
    <definedName name="_xlnm.Extract" localSheetId="18">'4.5'!$A$12:$F$12</definedName>
    <definedName name="_xlnm.Extract" localSheetId="26">'[4]Расширенный фильтр'!$A$6:$I$6</definedName>
    <definedName name="_xlnm.Extract" localSheetId="21">'[4]Расширенный фильтр'!$A$6:$I$6</definedName>
    <definedName name="_xlnm.Extract" localSheetId="80">'СР 4.2'!$M$10:$U$10</definedName>
    <definedName name="Издержки">'9.3'!$B$4</definedName>
    <definedName name="Исполнители">[5]!Таблица15[Ресурс]</definedName>
    <definedName name="ке" localSheetId="52" hidden="1">{"программа",#N/A,TRUE,"lessons";"продажа оргтехники",#N/A,TRUE,"образец"}</definedName>
    <definedName name="ке" localSheetId="55" hidden="1">{"программа",#N/A,TRUE,"lessons";"продажа оргтехники",#N/A,TRUE,"образец"}</definedName>
    <definedName name="ке" localSheetId="73" hidden="1">{"программа",#N/A,TRUE,"lessons";"продажа оргтехники",#N/A,TRUE,"образец"}</definedName>
    <definedName name="ке" localSheetId="64" hidden="1">{"программа",#N/A,TRUE,"lessons";"продажа оргтехники",#N/A,TRUE,"образец"}</definedName>
    <definedName name="ке" localSheetId="66" hidden="1">{"программа",#N/A,TRUE,"lessons";"продажа оргтехники",#N/A,TRUE,"образец"}</definedName>
    <definedName name="ке" localSheetId="91" hidden="1">{"программа",#N/A,TRUE,"lessons";"продажа оргтехники",#N/A,TRUE,"образец"}</definedName>
    <definedName name="ке" localSheetId="92" hidden="1">{"программа",#N/A,TRUE,"lessons";"продажа оргтехники",#N/A,TRUE,"образец"}</definedName>
    <definedName name="ке" hidden="1">{"программа",#N/A,TRUE,"lessons";"продажа оргтехники",#N/A,TRUE,"образец"}</definedName>
    <definedName name="Конфеты">'2.4'!$C$3:$C$10</definedName>
    <definedName name="_xlnm.Criteria" localSheetId="17">'4.4'!$J$1:$M$3</definedName>
    <definedName name="_xlnm.Criteria" localSheetId="18">'4.5'!$A$2:$D$6</definedName>
    <definedName name="_xlnm.Criteria" localSheetId="20">'4.6'!$A$2:$E$4</definedName>
    <definedName name="_xlnm.Criteria" localSheetId="80">'СР 4.2'!$M$2:$V$6</definedName>
    <definedName name="лл" hidden="1">[1]MASTER!#REF!</definedName>
    <definedName name="пп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Ресурс">Ресурс!$A$2:$A$8</definedName>
    <definedName name="ува" hidden="1">[1]MASTER!#REF!,[1]MASTER!#REF!,[1]MASTER!#REF!,[1]MASTER!#REF!,[1]MASTER!#REF!,[1]MASTER!#REF!,[1]MASTER!#REF!,[1]MASTER!$A$98:$IV$272</definedName>
    <definedName name="х" localSheetId="52" hidden="1">{"программа",#N/A,TRUE,"lessons";"продажа оргтехники",#N/A,TRUE,"образец"}</definedName>
    <definedName name="х" localSheetId="55" hidden="1">{"программа",#N/A,TRUE,"lessons";"продажа оргтехники",#N/A,TRUE,"образец"}</definedName>
    <definedName name="х" localSheetId="73" hidden="1">{"программа",#N/A,TRUE,"lessons";"продажа оргтехники",#N/A,TRUE,"образец"}</definedName>
    <definedName name="х" localSheetId="66" hidden="1">{"программа",#N/A,TRUE,"lessons";"продажа оргтехники",#N/A,TRUE,"образец"}</definedName>
    <definedName name="х" localSheetId="91" hidden="1">{"программа",#N/A,TRUE,"lessons";"продажа оргтехники",#N/A,TRUE,"образец"}</definedName>
    <definedName name="х" hidden="1">{"программа",#N/A,TRUE,"lessons";"продажа оргтехники",#N/A,TRUE,"образец"}</definedName>
    <definedName name="Шоколад">'2.4'!$B$3:$B$10</definedName>
    <definedName name="щщ" hidden="1">[1]MASTER!#REF!</definedName>
    <definedName name="ы" localSheetId="52" hidden="1">[1]MASTER!#REF!</definedName>
    <definedName name="ы" localSheetId="55" hidden="1">[1]MASTER!#REF!</definedName>
    <definedName name="ы" localSheetId="66" hidden="1">[1]MASTER!#REF!</definedName>
    <definedName name="ы" localSheetId="91" hidden="1">[1]MASTER!#REF!</definedName>
    <definedName name="ы" hidden="1">[1]MASTER!#REF!</definedName>
  </definedNames>
  <calcPr calcId="191029"/>
  <pivotCaches>
    <pivotCache cacheId="0" r:id="rId10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0" i="90" l="1"/>
  <c r="E9" i="90"/>
  <c r="E8" i="90"/>
  <c r="E7" i="90"/>
  <c r="E6" i="90"/>
  <c r="E5" i="90"/>
  <c r="E4" i="90"/>
  <c r="E2" i="48"/>
  <c r="E120" i="69"/>
  <c r="D120" i="69"/>
  <c r="E117" i="69"/>
  <c r="D117" i="69"/>
  <c r="E112" i="69"/>
  <c r="D112" i="69"/>
  <c r="E109" i="69"/>
  <c r="D109" i="69"/>
  <c r="E104" i="69"/>
  <c r="D104" i="69"/>
  <c r="E101" i="69"/>
  <c r="D101" i="69"/>
  <c r="E96" i="69"/>
  <c r="D96" i="69"/>
  <c r="E93" i="69"/>
  <c r="D93" i="69"/>
  <c r="E90" i="69"/>
  <c r="D90" i="69"/>
  <c r="E81" i="69"/>
  <c r="D81" i="69"/>
  <c r="E78" i="69"/>
  <c r="D78" i="69"/>
  <c r="E75" i="69"/>
  <c r="D75" i="69"/>
  <c r="E70" i="69"/>
  <c r="D70" i="69"/>
  <c r="E67" i="69"/>
  <c r="D67" i="69"/>
  <c r="E62" i="69"/>
  <c r="D62" i="69"/>
  <c r="E59" i="69"/>
  <c r="D59" i="69"/>
  <c r="E56" i="69"/>
  <c r="D56" i="69"/>
  <c r="E53" i="69"/>
  <c r="D53" i="69"/>
  <c r="E50" i="69"/>
  <c r="D50" i="69"/>
  <c r="E47" i="69"/>
  <c r="D47" i="69"/>
  <c r="E44" i="69"/>
  <c r="D44" i="69"/>
  <c r="E41" i="69"/>
  <c r="D41" i="69"/>
  <c r="E38" i="69"/>
  <c r="D38" i="69"/>
  <c r="E35" i="69"/>
  <c r="D35" i="69"/>
  <c r="E30" i="69"/>
  <c r="D30" i="69"/>
  <c r="E27" i="69"/>
  <c r="D27" i="69"/>
  <c r="E24" i="69"/>
  <c r="D24" i="69"/>
  <c r="E21" i="69"/>
  <c r="D21" i="69"/>
  <c r="E18" i="69"/>
  <c r="D18" i="69"/>
  <c r="E13" i="69"/>
  <c r="D13" i="69"/>
  <c r="E10" i="69"/>
  <c r="D10" i="69"/>
  <c r="E7" i="69"/>
  <c r="D7" i="69"/>
  <c r="E4" i="69"/>
  <c r="E121" i="69" s="1"/>
  <c r="D4" i="69"/>
  <c r="E122" i="69"/>
  <c r="D122" i="69"/>
  <c r="E123" i="69"/>
  <c r="G108" i="68"/>
  <c r="F108" i="68"/>
  <c r="G105" i="68"/>
  <c r="F105" i="68"/>
  <c r="G102" i="68"/>
  <c r="F102" i="68"/>
  <c r="G99" i="68"/>
  <c r="F99" i="68"/>
  <c r="G96" i="68"/>
  <c r="F96" i="68"/>
  <c r="G93" i="68"/>
  <c r="F93" i="68"/>
  <c r="G90" i="68"/>
  <c r="F90" i="68"/>
  <c r="G87" i="68"/>
  <c r="F87" i="68"/>
  <c r="G84" i="68"/>
  <c r="F84" i="68"/>
  <c r="G81" i="68"/>
  <c r="F81" i="68"/>
  <c r="G78" i="68"/>
  <c r="F78" i="68"/>
  <c r="G75" i="68"/>
  <c r="F75" i="68"/>
  <c r="G72" i="68"/>
  <c r="F72" i="68"/>
  <c r="G69" i="68"/>
  <c r="F69" i="68"/>
  <c r="G66" i="68"/>
  <c r="F66" i="68"/>
  <c r="G63" i="68"/>
  <c r="F63" i="68"/>
  <c r="G60" i="68"/>
  <c r="F60" i="68"/>
  <c r="G57" i="68"/>
  <c r="F57" i="68"/>
  <c r="G54" i="68"/>
  <c r="F54" i="68"/>
  <c r="G51" i="68"/>
  <c r="F51" i="68"/>
  <c r="G48" i="68"/>
  <c r="F48" i="68"/>
  <c r="G45" i="68"/>
  <c r="F45" i="68"/>
  <c r="G42" i="68"/>
  <c r="F42" i="68"/>
  <c r="G39" i="68"/>
  <c r="F39" i="68"/>
  <c r="G36" i="68"/>
  <c r="F36" i="68"/>
  <c r="G33" i="68"/>
  <c r="F33" i="68"/>
  <c r="G30" i="68"/>
  <c r="F30" i="68"/>
  <c r="G27" i="68"/>
  <c r="F27" i="68"/>
  <c r="G24" i="68"/>
  <c r="F24" i="68"/>
  <c r="G21" i="68"/>
  <c r="F21" i="68"/>
  <c r="G18" i="68"/>
  <c r="F18" i="68"/>
  <c r="G15" i="68"/>
  <c r="F15" i="68"/>
  <c r="G12" i="68"/>
  <c r="F12" i="68"/>
  <c r="G9" i="68"/>
  <c r="F9" i="68"/>
  <c r="G6" i="68"/>
  <c r="F6" i="68"/>
  <c r="G3" i="68"/>
  <c r="G110" i="68" s="1"/>
  <c r="F3" i="68"/>
  <c r="F110" i="68" s="1"/>
  <c r="C109" i="68"/>
  <c r="C106" i="68"/>
  <c r="C103" i="68"/>
  <c r="C100" i="68"/>
  <c r="C97" i="68"/>
  <c r="C94" i="68"/>
  <c r="C91" i="68"/>
  <c r="C88" i="68"/>
  <c r="C85" i="68"/>
  <c r="C82" i="68"/>
  <c r="C79" i="68"/>
  <c r="C76" i="68"/>
  <c r="C73" i="68"/>
  <c r="C70" i="68"/>
  <c r="C67" i="68"/>
  <c r="C64" i="68"/>
  <c r="C61" i="68"/>
  <c r="C58" i="68"/>
  <c r="C55" i="68"/>
  <c r="C52" i="68"/>
  <c r="C49" i="68"/>
  <c r="C46" i="68"/>
  <c r="C43" i="68"/>
  <c r="C40" i="68"/>
  <c r="C37" i="68"/>
  <c r="C34" i="68"/>
  <c r="C31" i="68"/>
  <c r="C28" i="68"/>
  <c r="C25" i="68"/>
  <c r="C22" i="68"/>
  <c r="C19" i="68"/>
  <c r="C16" i="68"/>
  <c r="C13" i="68"/>
  <c r="C10" i="68"/>
  <c r="C7" i="68"/>
  <c r="C4" i="68"/>
  <c r="C111" i="68" s="1"/>
  <c r="C320" i="63"/>
  <c r="E320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J102" i="63"/>
  <c r="J103" i="63"/>
  <c r="J104" i="63"/>
  <c r="J105" i="63"/>
  <c r="J106" i="63"/>
  <c r="J107" i="63"/>
  <c r="J108" i="63"/>
  <c r="J109" i="63"/>
  <c r="J110" i="63"/>
  <c r="J111" i="63"/>
  <c r="J112" i="63"/>
  <c r="J113" i="63"/>
  <c r="J114" i="63"/>
  <c r="J115" i="63"/>
  <c r="J116" i="63"/>
  <c r="J117" i="63"/>
  <c r="J118" i="63"/>
  <c r="J119" i="63"/>
  <c r="J120" i="63"/>
  <c r="J121" i="63"/>
  <c r="J122" i="63"/>
  <c r="J123" i="63"/>
  <c r="J124" i="63"/>
  <c r="J125" i="63"/>
  <c r="J126" i="63"/>
  <c r="J127" i="63"/>
  <c r="J128" i="63"/>
  <c r="J129" i="63"/>
  <c r="J130" i="63"/>
  <c r="J131" i="63"/>
  <c r="J132" i="63"/>
  <c r="J133" i="63"/>
  <c r="J134" i="63"/>
  <c r="J135" i="63"/>
  <c r="J136" i="63"/>
  <c r="J137" i="63"/>
  <c r="J138" i="63"/>
  <c r="J139" i="63"/>
  <c r="J140" i="63"/>
  <c r="J141" i="63"/>
  <c r="J142" i="63"/>
  <c r="J143" i="63"/>
  <c r="J144" i="63"/>
  <c r="J145" i="63"/>
  <c r="J146" i="63"/>
  <c r="J147" i="63"/>
  <c r="J148" i="63"/>
  <c r="J149" i="63"/>
  <c r="J150" i="63"/>
  <c r="J151" i="63"/>
  <c r="J152" i="63"/>
  <c r="J153" i="63"/>
  <c r="J154" i="63"/>
  <c r="J155" i="63"/>
  <c r="J156" i="63"/>
  <c r="J157" i="63"/>
  <c r="J158" i="63"/>
  <c r="J159" i="63"/>
  <c r="J160" i="63"/>
  <c r="J161" i="63"/>
  <c r="J162" i="63"/>
  <c r="J163" i="63"/>
  <c r="J164" i="63"/>
  <c r="J165" i="63"/>
  <c r="J166" i="63"/>
  <c r="J167" i="63"/>
  <c r="J168" i="63"/>
  <c r="J169" i="63"/>
  <c r="J170" i="63"/>
  <c r="J171" i="63"/>
  <c r="J172" i="63"/>
  <c r="J173" i="63"/>
  <c r="J174" i="63"/>
  <c r="J175" i="63"/>
  <c r="J176" i="63"/>
  <c r="J177" i="63"/>
  <c r="J178" i="63"/>
  <c r="J179" i="63"/>
  <c r="J180" i="63"/>
  <c r="J181" i="63"/>
  <c r="J182" i="63"/>
  <c r="J183" i="63"/>
  <c r="J184" i="63"/>
  <c r="J185" i="63"/>
  <c r="J186" i="63"/>
  <c r="J187" i="63"/>
  <c r="J188" i="63"/>
  <c r="J189" i="63"/>
  <c r="J190" i="63"/>
  <c r="J191" i="63"/>
  <c r="J192" i="63"/>
  <c r="J193" i="63"/>
  <c r="J194" i="63"/>
  <c r="J195" i="63"/>
  <c r="J196" i="63"/>
  <c r="J197" i="63"/>
  <c r="J198" i="63"/>
  <c r="J199" i="63"/>
  <c r="J200" i="63"/>
  <c r="J201" i="63"/>
  <c r="J202" i="63"/>
  <c r="J203" i="63"/>
  <c r="J204" i="63"/>
  <c r="J205" i="63"/>
  <c r="J206" i="63"/>
  <c r="J207" i="63"/>
  <c r="J208" i="63"/>
  <c r="J209" i="63"/>
  <c r="J210" i="63"/>
  <c r="J211" i="63"/>
  <c r="J212" i="63"/>
  <c r="J213" i="63"/>
  <c r="J214" i="63"/>
  <c r="J215" i="63"/>
  <c r="J216" i="63"/>
  <c r="J217" i="63"/>
  <c r="J218" i="63"/>
  <c r="J219" i="63"/>
  <c r="J220" i="63"/>
  <c r="J221" i="63"/>
  <c r="J222" i="63"/>
  <c r="J223" i="63"/>
  <c r="J224" i="63"/>
  <c r="J225" i="63"/>
  <c r="J226" i="63"/>
  <c r="J227" i="63"/>
  <c r="J228" i="63"/>
  <c r="J229" i="63"/>
  <c r="J230" i="63"/>
  <c r="J231" i="63"/>
  <c r="J232" i="63"/>
  <c r="J233" i="63"/>
  <c r="J234" i="63"/>
  <c r="J235" i="63"/>
  <c r="J236" i="63"/>
  <c r="J237" i="63"/>
  <c r="J238" i="63"/>
  <c r="J239" i="63"/>
  <c r="J240" i="63"/>
  <c r="J241" i="63"/>
  <c r="J242" i="63"/>
  <c r="J243" i="63"/>
  <c r="J244" i="63"/>
  <c r="J245" i="63"/>
  <c r="J246" i="63"/>
  <c r="J247" i="63"/>
  <c r="J248" i="63"/>
  <c r="J249" i="63"/>
  <c r="J250" i="63"/>
  <c r="J251" i="63"/>
  <c r="J252" i="63"/>
  <c r="J253" i="63"/>
  <c r="J254" i="63"/>
  <c r="J255" i="63"/>
  <c r="J256" i="63"/>
  <c r="J257" i="63"/>
  <c r="J258" i="63"/>
  <c r="J259" i="63"/>
  <c r="J260" i="63"/>
  <c r="J261" i="63"/>
  <c r="J262" i="63"/>
  <c r="J263" i="63"/>
  <c r="J264" i="63"/>
  <c r="J265" i="63"/>
  <c r="J266" i="63"/>
  <c r="J267" i="63"/>
  <c r="J268" i="63"/>
  <c r="J269" i="63"/>
  <c r="J270" i="63"/>
  <c r="J271" i="63"/>
  <c r="J272" i="63"/>
  <c r="J273" i="63"/>
  <c r="J274" i="63"/>
  <c r="J275" i="63"/>
  <c r="J276" i="63"/>
  <c r="J277" i="63"/>
  <c r="J278" i="63"/>
  <c r="J279" i="63"/>
  <c r="J280" i="63"/>
  <c r="J281" i="63"/>
  <c r="J282" i="63"/>
  <c r="J283" i="63"/>
  <c r="J284" i="63"/>
  <c r="J285" i="63"/>
  <c r="J286" i="63"/>
  <c r="J287" i="63"/>
  <c r="J288" i="63"/>
  <c r="J289" i="63"/>
  <c r="J290" i="63"/>
  <c r="J291" i="63"/>
  <c r="J292" i="63"/>
  <c r="J293" i="63"/>
  <c r="J294" i="63"/>
  <c r="J295" i="63"/>
  <c r="J296" i="63"/>
  <c r="J297" i="63"/>
  <c r="J298" i="63"/>
  <c r="J299" i="63"/>
  <c r="J300" i="63"/>
  <c r="J301" i="63"/>
  <c r="J302" i="63"/>
  <c r="J303" i="63"/>
  <c r="J304" i="63"/>
  <c r="J305" i="63"/>
  <c r="J306" i="63"/>
  <c r="J307" i="63"/>
  <c r="J308" i="63"/>
  <c r="J309" i="63"/>
  <c r="J310" i="63"/>
  <c r="J311" i="63"/>
  <c r="J312" i="63"/>
  <c r="J313" i="63"/>
  <c r="J314" i="63"/>
  <c r="J315" i="63"/>
  <c r="J316" i="63"/>
  <c r="J317" i="63"/>
  <c r="J318" i="63"/>
  <c r="J319" i="63"/>
  <c r="I2" i="63"/>
  <c r="I3" i="63"/>
  <c r="I4" i="63"/>
  <c r="I5" i="63"/>
  <c r="I6" i="63"/>
  <c r="I7" i="63"/>
  <c r="I8" i="63"/>
  <c r="I9" i="63"/>
  <c r="I10" i="63"/>
  <c r="I11" i="63"/>
  <c r="I12" i="63"/>
  <c r="I13" i="63"/>
  <c r="I14" i="63"/>
  <c r="I15" i="63"/>
  <c r="I16" i="63"/>
  <c r="I17" i="63"/>
  <c r="I18" i="63"/>
  <c r="I19" i="63"/>
  <c r="I20" i="63"/>
  <c r="I21" i="63"/>
  <c r="I22" i="63"/>
  <c r="I23" i="63"/>
  <c r="I24" i="63"/>
  <c r="I25" i="63"/>
  <c r="I26" i="63"/>
  <c r="I27" i="63"/>
  <c r="I28" i="63"/>
  <c r="I29" i="63"/>
  <c r="I30" i="63"/>
  <c r="I31" i="63"/>
  <c r="I32" i="63"/>
  <c r="I33" i="63"/>
  <c r="I34" i="63"/>
  <c r="I35" i="63"/>
  <c r="I36" i="63"/>
  <c r="I37" i="63"/>
  <c r="I38" i="63"/>
  <c r="I39" i="63"/>
  <c r="I40" i="63"/>
  <c r="I41" i="63"/>
  <c r="I42" i="63"/>
  <c r="I43" i="63"/>
  <c r="I44" i="63"/>
  <c r="I45" i="63"/>
  <c r="I46" i="63"/>
  <c r="I47" i="63"/>
  <c r="I48" i="63"/>
  <c r="I49" i="63"/>
  <c r="I50" i="63"/>
  <c r="I51" i="63"/>
  <c r="I52" i="63"/>
  <c r="I53" i="63"/>
  <c r="I54" i="63"/>
  <c r="I55" i="63"/>
  <c r="I56" i="63"/>
  <c r="I57" i="63"/>
  <c r="I58" i="63"/>
  <c r="I59" i="63"/>
  <c r="I60" i="63"/>
  <c r="I61" i="63"/>
  <c r="I62" i="63"/>
  <c r="I63" i="63"/>
  <c r="I64" i="63"/>
  <c r="I65" i="63"/>
  <c r="I66" i="63"/>
  <c r="I67" i="63"/>
  <c r="I68" i="63"/>
  <c r="I69" i="63"/>
  <c r="I70" i="63"/>
  <c r="I71" i="63"/>
  <c r="I72" i="63"/>
  <c r="I73" i="63"/>
  <c r="I74" i="63"/>
  <c r="I75" i="63"/>
  <c r="I76" i="63"/>
  <c r="I77" i="63"/>
  <c r="I78" i="63"/>
  <c r="I79" i="63"/>
  <c r="I80" i="63"/>
  <c r="I81" i="63"/>
  <c r="I82" i="63"/>
  <c r="I83" i="63"/>
  <c r="I84" i="63"/>
  <c r="I85" i="63"/>
  <c r="I86" i="63"/>
  <c r="I87" i="63"/>
  <c r="I88" i="63"/>
  <c r="I89" i="63"/>
  <c r="I90" i="63"/>
  <c r="I91" i="63"/>
  <c r="I92" i="63"/>
  <c r="I93" i="63"/>
  <c r="I94" i="63"/>
  <c r="I95" i="63"/>
  <c r="I96" i="63"/>
  <c r="I97" i="63"/>
  <c r="I98" i="63"/>
  <c r="I99" i="63"/>
  <c r="I100" i="63"/>
  <c r="I101" i="63"/>
  <c r="I102" i="63"/>
  <c r="I103" i="63"/>
  <c r="I104" i="63"/>
  <c r="I105" i="63"/>
  <c r="I106" i="63"/>
  <c r="I107" i="63"/>
  <c r="I108" i="63"/>
  <c r="I109" i="63"/>
  <c r="I110" i="63"/>
  <c r="I111" i="63"/>
  <c r="I112" i="63"/>
  <c r="I113" i="63"/>
  <c r="I114" i="63"/>
  <c r="I115" i="63"/>
  <c r="I116" i="63"/>
  <c r="I117" i="63"/>
  <c r="I118" i="63"/>
  <c r="I119" i="63"/>
  <c r="I120" i="63"/>
  <c r="I121" i="63"/>
  <c r="I122" i="63"/>
  <c r="I123" i="63"/>
  <c r="I124" i="63"/>
  <c r="I125" i="63"/>
  <c r="I126" i="63"/>
  <c r="I127" i="63"/>
  <c r="I128" i="63"/>
  <c r="I129" i="63"/>
  <c r="I130" i="63"/>
  <c r="I131" i="63"/>
  <c r="I132" i="63"/>
  <c r="I133" i="63"/>
  <c r="I134" i="63"/>
  <c r="I135" i="63"/>
  <c r="I136" i="63"/>
  <c r="I137" i="63"/>
  <c r="I138" i="63"/>
  <c r="I139" i="63"/>
  <c r="I140" i="63"/>
  <c r="I141" i="63"/>
  <c r="I142" i="63"/>
  <c r="I143" i="63"/>
  <c r="I144" i="63"/>
  <c r="I145" i="63"/>
  <c r="I146" i="63"/>
  <c r="I147" i="63"/>
  <c r="I148" i="63"/>
  <c r="I149" i="63"/>
  <c r="I150" i="63"/>
  <c r="I151" i="63"/>
  <c r="I152" i="63"/>
  <c r="I153" i="63"/>
  <c r="I154" i="63"/>
  <c r="I155" i="63"/>
  <c r="I156" i="63"/>
  <c r="I157" i="63"/>
  <c r="I158" i="63"/>
  <c r="I159" i="63"/>
  <c r="I160" i="63"/>
  <c r="I161" i="63"/>
  <c r="I162" i="63"/>
  <c r="I163" i="63"/>
  <c r="I164" i="63"/>
  <c r="I165" i="63"/>
  <c r="I166" i="63"/>
  <c r="I167" i="63"/>
  <c r="I168" i="63"/>
  <c r="I169" i="63"/>
  <c r="I170" i="63"/>
  <c r="I171" i="63"/>
  <c r="I172" i="63"/>
  <c r="I173" i="63"/>
  <c r="I174" i="63"/>
  <c r="I175" i="63"/>
  <c r="I176" i="63"/>
  <c r="I177" i="63"/>
  <c r="I178" i="63"/>
  <c r="I179" i="63"/>
  <c r="I180" i="63"/>
  <c r="I181" i="63"/>
  <c r="I182" i="63"/>
  <c r="I183" i="63"/>
  <c r="I184" i="63"/>
  <c r="I185" i="63"/>
  <c r="I186" i="63"/>
  <c r="I187" i="63"/>
  <c r="I188" i="63"/>
  <c r="I189" i="63"/>
  <c r="I190" i="63"/>
  <c r="I191" i="63"/>
  <c r="I192" i="63"/>
  <c r="I193" i="63"/>
  <c r="I194" i="63"/>
  <c r="I195" i="63"/>
  <c r="I196" i="63"/>
  <c r="I197" i="63"/>
  <c r="I198" i="63"/>
  <c r="I199" i="63"/>
  <c r="I200" i="63"/>
  <c r="I201" i="63"/>
  <c r="I202" i="63"/>
  <c r="I203" i="63"/>
  <c r="I204" i="63"/>
  <c r="I205" i="63"/>
  <c r="I206" i="63"/>
  <c r="I207" i="63"/>
  <c r="I208" i="63"/>
  <c r="I209" i="63"/>
  <c r="I210" i="63"/>
  <c r="I211" i="63"/>
  <c r="I212" i="63"/>
  <c r="I213" i="63"/>
  <c r="I214" i="63"/>
  <c r="I215" i="63"/>
  <c r="I216" i="63"/>
  <c r="I217" i="63"/>
  <c r="I218" i="63"/>
  <c r="I219" i="63"/>
  <c r="I220" i="63"/>
  <c r="I221" i="63"/>
  <c r="I222" i="63"/>
  <c r="I223" i="63"/>
  <c r="I224" i="63"/>
  <c r="I225" i="63"/>
  <c r="I226" i="63"/>
  <c r="I227" i="63"/>
  <c r="I228" i="63"/>
  <c r="I229" i="63"/>
  <c r="I230" i="63"/>
  <c r="I231" i="63"/>
  <c r="I232" i="63"/>
  <c r="I233" i="63"/>
  <c r="I234" i="63"/>
  <c r="I235" i="63"/>
  <c r="I236" i="63"/>
  <c r="I237" i="63"/>
  <c r="I238" i="63"/>
  <c r="I239" i="63"/>
  <c r="I240" i="63"/>
  <c r="I241" i="63"/>
  <c r="I242" i="63"/>
  <c r="I243" i="63"/>
  <c r="I244" i="63"/>
  <c r="I245" i="63"/>
  <c r="I246" i="63"/>
  <c r="I247" i="63"/>
  <c r="I248" i="63"/>
  <c r="I249" i="63"/>
  <c r="I250" i="63"/>
  <c r="I251" i="63"/>
  <c r="I252" i="63"/>
  <c r="I253" i="63"/>
  <c r="I254" i="63"/>
  <c r="I255" i="63"/>
  <c r="I256" i="63"/>
  <c r="I257" i="63"/>
  <c r="I258" i="63"/>
  <c r="I259" i="63"/>
  <c r="I260" i="63"/>
  <c r="I261" i="63"/>
  <c r="I262" i="63"/>
  <c r="I263" i="63"/>
  <c r="I264" i="63"/>
  <c r="I265" i="63"/>
  <c r="I266" i="63"/>
  <c r="I267" i="63"/>
  <c r="I268" i="63"/>
  <c r="I269" i="63"/>
  <c r="I270" i="63"/>
  <c r="I271" i="63"/>
  <c r="I272" i="63"/>
  <c r="I273" i="63"/>
  <c r="I274" i="63"/>
  <c r="I275" i="63"/>
  <c r="I276" i="63"/>
  <c r="I277" i="63"/>
  <c r="I278" i="63"/>
  <c r="I279" i="63"/>
  <c r="I280" i="63"/>
  <c r="I281" i="63"/>
  <c r="I282" i="63"/>
  <c r="I283" i="63"/>
  <c r="I284" i="63"/>
  <c r="I285" i="63"/>
  <c r="I286" i="63"/>
  <c r="I287" i="63"/>
  <c r="I288" i="63"/>
  <c r="I289" i="63"/>
  <c r="I290" i="63"/>
  <c r="I291" i="63"/>
  <c r="I292" i="63"/>
  <c r="I293" i="63"/>
  <c r="I294" i="63"/>
  <c r="I295" i="63"/>
  <c r="I296" i="63"/>
  <c r="I297" i="63"/>
  <c r="I298" i="63"/>
  <c r="I299" i="63"/>
  <c r="I300" i="63"/>
  <c r="I301" i="63"/>
  <c r="I302" i="63"/>
  <c r="I303" i="63"/>
  <c r="I304" i="63"/>
  <c r="I305" i="63"/>
  <c r="I306" i="63"/>
  <c r="I307" i="63"/>
  <c r="I308" i="63"/>
  <c r="I309" i="63"/>
  <c r="I310" i="63"/>
  <c r="I311" i="63"/>
  <c r="I312" i="63"/>
  <c r="I313" i="63"/>
  <c r="I314" i="63"/>
  <c r="I315" i="63"/>
  <c r="I316" i="63"/>
  <c r="I317" i="63"/>
  <c r="I318" i="63"/>
  <c r="I319" i="63"/>
  <c r="H2" i="63"/>
  <c r="H3" i="63"/>
  <c r="H4" i="63"/>
  <c r="H5" i="63"/>
  <c r="H6" i="63"/>
  <c r="H7" i="63"/>
  <c r="H8" i="63"/>
  <c r="H9" i="63"/>
  <c r="H10" i="63"/>
  <c r="H11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24" i="63"/>
  <c r="H25" i="63"/>
  <c r="H26" i="63"/>
  <c r="H27" i="63"/>
  <c r="H28" i="63"/>
  <c r="H29" i="63"/>
  <c r="H30" i="63"/>
  <c r="H31" i="63"/>
  <c r="H32" i="63"/>
  <c r="H33" i="63"/>
  <c r="H34" i="63"/>
  <c r="H35" i="63"/>
  <c r="H36" i="63"/>
  <c r="H37" i="63"/>
  <c r="H38" i="63"/>
  <c r="H39" i="63"/>
  <c r="H40" i="63"/>
  <c r="H41" i="63"/>
  <c r="H42" i="63"/>
  <c r="H43" i="63"/>
  <c r="H44" i="63"/>
  <c r="H45" i="63"/>
  <c r="H46" i="63"/>
  <c r="H47" i="63"/>
  <c r="H48" i="63"/>
  <c r="H49" i="63"/>
  <c r="H50" i="63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H64" i="63"/>
  <c r="H65" i="63"/>
  <c r="H66" i="63"/>
  <c r="H67" i="63"/>
  <c r="H68" i="63"/>
  <c r="H69" i="63"/>
  <c r="H70" i="63"/>
  <c r="H71" i="63"/>
  <c r="H72" i="63"/>
  <c r="H73" i="63"/>
  <c r="H74" i="63"/>
  <c r="H75" i="63"/>
  <c r="H76" i="63"/>
  <c r="H77" i="63"/>
  <c r="H78" i="63"/>
  <c r="H79" i="63"/>
  <c r="H80" i="63"/>
  <c r="H81" i="63"/>
  <c r="H82" i="63"/>
  <c r="H83" i="63"/>
  <c r="H84" i="63"/>
  <c r="H85" i="63"/>
  <c r="H86" i="63"/>
  <c r="H87" i="63"/>
  <c r="H88" i="63"/>
  <c r="H89" i="63"/>
  <c r="H90" i="63"/>
  <c r="H91" i="63"/>
  <c r="H92" i="63"/>
  <c r="H93" i="63"/>
  <c r="H94" i="63"/>
  <c r="H95" i="63"/>
  <c r="H96" i="63"/>
  <c r="H97" i="63"/>
  <c r="H98" i="63"/>
  <c r="H99" i="63"/>
  <c r="H100" i="63"/>
  <c r="H101" i="63"/>
  <c r="H102" i="63"/>
  <c r="H103" i="63"/>
  <c r="H104" i="63"/>
  <c r="H105" i="63"/>
  <c r="H106" i="63"/>
  <c r="H107" i="63"/>
  <c r="H108" i="63"/>
  <c r="H109" i="63"/>
  <c r="H110" i="63"/>
  <c r="H111" i="63"/>
  <c r="H112" i="63"/>
  <c r="H113" i="63"/>
  <c r="H114" i="63"/>
  <c r="H115" i="63"/>
  <c r="H116" i="63"/>
  <c r="H117" i="63"/>
  <c r="H118" i="63"/>
  <c r="H119" i="63"/>
  <c r="H120" i="63"/>
  <c r="H121" i="63"/>
  <c r="H122" i="63"/>
  <c r="H123" i="63"/>
  <c r="H124" i="63"/>
  <c r="H125" i="63"/>
  <c r="H126" i="63"/>
  <c r="H127" i="63"/>
  <c r="H128" i="63"/>
  <c r="H129" i="63"/>
  <c r="H130" i="63"/>
  <c r="H131" i="63"/>
  <c r="H132" i="63"/>
  <c r="H133" i="63"/>
  <c r="H134" i="63"/>
  <c r="H135" i="63"/>
  <c r="H136" i="63"/>
  <c r="H137" i="63"/>
  <c r="H138" i="63"/>
  <c r="H139" i="63"/>
  <c r="H140" i="63"/>
  <c r="H141" i="63"/>
  <c r="H142" i="63"/>
  <c r="H143" i="63"/>
  <c r="H144" i="63"/>
  <c r="H145" i="63"/>
  <c r="H146" i="63"/>
  <c r="H147" i="63"/>
  <c r="H148" i="63"/>
  <c r="H149" i="63"/>
  <c r="H150" i="63"/>
  <c r="H151" i="63"/>
  <c r="H152" i="63"/>
  <c r="H153" i="63"/>
  <c r="H154" i="63"/>
  <c r="H155" i="63"/>
  <c r="H156" i="63"/>
  <c r="H157" i="63"/>
  <c r="H158" i="63"/>
  <c r="H159" i="63"/>
  <c r="H160" i="63"/>
  <c r="H161" i="63"/>
  <c r="H162" i="63"/>
  <c r="H163" i="63"/>
  <c r="H164" i="63"/>
  <c r="H165" i="63"/>
  <c r="H166" i="63"/>
  <c r="H167" i="63"/>
  <c r="H168" i="63"/>
  <c r="H169" i="63"/>
  <c r="H170" i="63"/>
  <c r="H171" i="63"/>
  <c r="H172" i="63"/>
  <c r="H173" i="63"/>
  <c r="H174" i="63"/>
  <c r="H175" i="63"/>
  <c r="H176" i="63"/>
  <c r="H177" i="63"/>
  <c r="H178" i="63"/>
  <c r="H179" i="63"/>
  <c r="H180" i="63"/>
  <c r="H181" i="63"/>
  <c r="H182" i="63"/>
  <c r="H183" i="63"/>
  <c r="H184" i="63"/>
  <c r="H185" i="63"/>
  <c r="H186" i="63"/>
  <c r="H187" i="63"/>
  <c r="H188" i="63"/>
  <c r="H189" i="63"/>
  <c r="H190" i="63"/>
  <c r="H191" i="63"/>
  <c r="H192" i="63"/>
  <c r="H193" i="63"/>
  <c r="H194" i="63"/>
  <c r="H195" i="63"/>
  <c r="H196" i="63"/>
  <c r="H197" i="63"/>
  <c r="H198" i="63"/>
  <c r="H199" i="63"/>
  <c r="H200" i="63"/>
  <c r="H201" i="63"/>
  <c r="H202" i="63"/>
  <c r="H203" i="63"/>
  <c r="H204" i="63"/>
  <c r="H205" i="63"/>
  <c r="H206" i="63"/>
  <c r="H207" i="63"/>
  <c r="H208" i="63"/>
  <c r="H209" i="63"/>
  <c r="H210" i="63"/>
  <c r="H211" i="63"/>
  <c r="H212" i="63"/>
  <c r="H213" i="63"/>
  <c r="H214" i="63"/>
  <c r="H215" i="63"/>
  <c r="H216" i="63"/>
  <c r="H217" i="63"/>
  <c r="H218" i="63"/>
  <c r="H219" i="63"/>
  <c r="H220" i="63"/>
  <c r="H221" i="63"/>
  <c r="H222" i="63"/>
  <c r="H223" i="63"/>
  <c r="H224" i="63"/>
  <c r="H225" i="63"/>
  <c r="H226" i="63"/>
  <c r="H227" i="63"/>
  <c r="H228" i="63"/>
  <c r="H229" i="63"/>
  <c r="H230" i="63"/>
  <c r="H231" i="63"/>
  <c r="H232" i="63"/>
  <c r="H233" i="63"/>
  <c r="H234" i="63"/>
  <c r="H235" i="63"/>
  <c r="H236" i="63"/>
  <c r="H237" i="63"/>
  <c r="H238" i="63"/>
  <c r="H239" i="63"/>
  <c r="H240" i="63"/>
  <c r="H241" i="63"/>
  <c r="H242" i="63"/>
  <c r="H243" i="63"/>
  <c r="H244" i="63"/>
  <c r="H245" i="63"/>
  <c r="H246" i="63"/>
  <c r="H247" i="63"/>
  <c r="H248" i="63"/>
  <c r="H249" i="63"/>
  <c r="H250" i="63"/>
  <c r="H251" i="63"/>
  <c r="H252" i="63"/>
  <c r="H253" i="63"/>
  <c r="H254" i="63"/>
  <c r="H255" i="63"/>
  <c r="H256" i="63"/>
  <c r="H257" i="63"/>
  <c r="H258" i="63"/>
  <c r="H259" i="63"/>
  <c r="H260" i="63"/>
  <c r="H261" i="63"/>
  <c r="H262" i="63"/>
  <c r="H263" i="63"/>
  <c r="H264" i="63"/>
  <c r="H265" i="63"/>
  <c r="H266" i="63"/>
  <c r="H267" i="63"/>
  <c r="H268" i="63"/>
  <c r="H269" i="63"/>
  <c r="H270" i="63"/>
  <c r="H271" i="63"/>
  <c r="H272" i="63"/>
  <c r="H273" i="63"/>
  <c r="H274" i="63"/>
  <c r="H275" i="63"/>
  <c r="H276" i="63"/>
  <c r="H277" i="63"/>
  <c r="H278" i="63"/>
  <c r="H279" i="63"/>
  <c r="H280" i="63"/>
  <c r="H281" i="63"/>
  <c r="H282" i="63"/>
  <c r="H283" i="63"/>
  <c r="H284" i="63"/>
  <c r="H285" i="63"/>
  <c r="H286" i="63"/>
  <c r="H287" i="63"/>
  <c r="H288" i="63"/>
  <c r="H289" i="63"/>
  <c r="H290" i="63"/>
  <c r="H291" i="63"/>
  <c r="H292" i="63"/>
  <c r="H293" i="63"/>
  <c r="H294" i="63"/>
  <c r="H295" i="63"/>
  <c r="H296" i="63"/>
  <c r="H297" i="63"/>
  <c r="H298" i="63"/>
  <c r="H299" i="63"/>
  <c r="H300" i="63"/>
  <c r="H301" i="63"/>
  <c r="H302" i="63"/>
  <c r="H303" i="63"/>
  <c r="H304" i="63"/>
  <c r="H305" i="63"/>
  <c r="H306" i="63"/>
  <c r="H307" i="63"/>
  <c r="H308" i="63"/>
  <c r="H309" i="63"/>
  <c r="H310" i="63"/>
  <c r="H311" i="63"/>
  <c r="H312" i="63"/>
  <c r="H313" i="63"/>
  <c r="H314" i="63"/>
  <c r="H315" i="63"/>
  <c r="H316" i="63"/>
  <c r="H317" i="63"/>
  <c r="H318" i="63"/>
  <c r="H319" i="63"/>
  <c r="D123" i="69" l="1"/>
  <c r="D121" i="69"/>
  <c r="I320" i="63"/>
  <c r="J320" i="63"/>
  <c r="H320" i="63"/>
  <c r="A17" i="86"/>
  <c r="D21" i="86"/>
  <c r="E21" i="86"/>
  <c r="F21" i="86"/>
  <c r="G21" i="86"/>
  <c r="H21" i="86"/>
  <c r="I21" i="86"/>
  <c r="J21" i="86"/>
  <c r="K21" i="86"/>
  <c r="L21" i="86"/>
  <c r="M21" i="86"/>
  <c r="C21" i="86"/>
  <c r="B21" i="86"/>
  <c r="D12" i="85"/>
  <c r="E12" i="85"/>
  <c r="F12" i="85"/>
  <c r="G12" i="85"/>
  <c r="H12" i="85"/>
  <c r="I12" i="85"/>
  <c r="J12" i="85"/>
  <c r="K12" i="85"/>
  <c r="L12" i="85"/>
  <c r="D13" i="85"/>
  <c r="E13" i="85"/>
  <c r="F13" i="85"/>
  <c r="G13" i="85"/>
  <c r="H13" i="85"/>
  <c r="I13" i="85"/>
  <c r="J13" i="85"/>
  <c r="K13" i="85"/>
  <c r="L13" i="85"/>
  <c r="D14" i="85"/>
  <c r="E14" i="85"/>
  <c r="F14" i="85"/>
  <c r="G14" i="85"/>
  <c r="H14" i="85"/>
  <c r="I14" i="85"/>
  <c r="J14" i="85"/>
  <c r="K14" i="85"/>
  <c r="L14" i="85"/>
  <c r="D15" i="85"/>
  <c r="E15" i="85"/>
  <c r="F15" i="85"/>
  <c r="G15" i="85"/>
  <c r="H15" i="85"/>
  <c r="I15" i="85"/>
  <c r="J15" i="85"/>
  <c r="K15" i="85"/>
  <c r="L15" i="85"/>
  <c r="C13" i="85"/>
  <c r="C14" i="85"/>
  <c r="C15" i="85"/>
  <c r="C12" i="85"/>
  <c r="E24" i="86" l="1"/>
  <c r="L24" i="86"/>
  <c r="J24" i="86"/>
  <c r="H24" i="86"/>
  <c r="F24" i="86"/>
  <c r="D24" i="86"/>
  <c r="B24" i="86"/>
  <c r="C24" i="86"/>
  <c r="M22" i="86"/>
  <c r="K22" i="86"/>
  <c r="I22" i="86"/>
  <c r="G22" i="86"/>
  <c r="E22" i="86"/>
  <c r="C22" i="86"/>
  <c r="M23" i="86"/>
  <c r="K23" i="86"/>
  <c r="I23" i="86"/>
  <c r="G23" i="86"/>
  <c r="E23" i="86"/>
  <c r="C23" i="86"/>
  <c r="M24" i="86"/>
  <c r="K24" i="86"/>
  <c r="I24" i="86"/>
  <c r="G24" i="86"/>
  <c r="B22" i="86"/>
  <c r="L22" i="86"/>
  <c r="J22" i="86"/>
  <c r="H22" i="86"/>
  <c r="F22" i="86"/>
  <c r="D22" i="86"/>
  <c r="B23" i="86"/>
  <c r="L23" i="86"/>
  <c r="J23" i="86"/>
  <c r="H23" i="86"/>
  <c r="F23" i="86"/>
  <c r="D23" i="86"/>
  <c r="E18" i="56"/>
  <c r="D25" i="58"/>
  <c r="H4" i="55" l="1"/>
  <c r="O4" i="54"/>
  <c r="B4" i="53"/>
  <c r="D4" i="47"/>
  <c r="B10" i="46"/>
  <c r="C12" i="43" l="1"/>
  <c r="D12" i="43"/>
  <c r="E12" i="43"/>
  <c r="F12" i="43"/>
  <c r="C13" i="43"/>
  <c r="D13" i="43"/>
  <c r="E13" i="43"/>
  <c r="F13" i="43"/>
  <c r="C14" i="43"/>
  <c r="D14" i="43"/>
  <c r="E14" i="43"/>
  <c r="F14" i="43"/>
  <c r="C15" i="43"/>
  <c r="D15" i="43"/>
  <c r="E15" i="43"/>
  <c r="F15" i="43"/>
  <c r="C16" i="43"/>
  <c r="D16" i="43"/>
  <c r="E16" i="43"/>
  <c r="F16" i="43"/>
  <c r="C17" i="43"/>
  <c r="D17" i="43"/>
  <c r="E17" i="43"/>
  <c r="F17" i="43"/>
  <c r="C18" i="43"/>
  <c r="D18" i="43"/>
  <c r="E18" i="43"/>
  <c r="F18" i="43"/>
  <c r="C19" i="43"/>
  <c r="D19" i="43"/>
  <c r="E19" i="43"/>
  <c r="F19" i="43"/>
  <c r="C20" i="43"/>
  <c r="D20" i="43"/>
  <c r="E20" i="43"/>
  <c r="F20" i="43"/>
  <c r="C21" i="43"/>
  <c r="D21" i="43"/>
  <c r="E21" i="43"/>
  <c r="F21" i="43"/>
  <c r="C22" i="43"/>
  <c r="D22" i="43"/>
  <c r="E22" i="43"/>
  <c r="F22" i="43"/>
  <c r="C23" i="43"/>
  <c r="D23" i="43"/>
  <c r="E23" i="43"/>
  <c r="F23" i="43"/>
  <c r="C24" i="43"/>
  <c r="D24" i="43"/>
  <c r="E24" i="43"/>
  <c r="F24" i="43"/>
  <c r="C25" i="43"/>
  <c r="D25" i="43"/>
  <c r="E25" i="43"/>
  <c r="F25" i="43"/>
  <c r="C26" i="43"/>
  <c r="D26" i="43"/>
  <c r="E26" i="43"/>
  <c r="F26" i="43"/>
  <c r="C27" i="43"/>
  <c r="D27" i="43"/>
  <c r="E27" i="43"/>
  <c r="F27" i="43"/>
  <c r="C28" i="43"/>
  <c r="D28" i="43"/>
  <c r="E28" i="43"/>
  <c r="F28" i="43"/>
  <c r="C29" i="43"/>
  <c r="D29" i="43"/>
  <c r="E29" i="43"/>
  <c r="F29" i="43"/>
  <c r="C30" i="43"/>
  <c r="D30" i="43"/>
  <c r="E30" i="43"/>
  <c r="F30" i="43"/>
  <c r="C31" i="43"/>
  <c r="D31" i="43"/>
  <c r="E31" i="43"/>
  <c r="F31" i="43"/>
  <c r="C32" i="43"/>
  <c r="D32" i="43"/>
  <c r="E32" i="43"/>
  <c r="F32" i="43"/>
  <c r="C33" i="43"/>
  <c r="D33" i="43"/>
  <c r="E33" i="43"/>
  <c r="F33" i="43"/>
  <c r="C34" i="43"/>
  <c r="D34" i="43"/>
  <c r="E34" i="43"/>
  <c r="F34" i="43"/>
  <c r="C35" i="43"/>
  <c r="D35" i="43"/>
  <c r="E35" i="43"/>
  <c r="F35" i="43"/>
  <c r="C36" i="43"/>
  <c r="D36" i="43"/>
  <c r="E36" i="43"/>
  <c r="F36" i="43"/>
  <c r="C37" i="43"/>
  <c r="D37" i="43"/>
  <c r="E37" i="43"/>
  <c r="F37" i="43"/>
  <c r="C38" i="43"/>
  <c r="D38" i="43"/>
  <c r="E38" i="43"/>
  <c r="F38" i="43"/>
  <c r="C39" i="43"/>
  <c r="D39" i="43"/>
  <c r="E39" i="43"/>
  <c r="F39" i="43"/>
  <c r="C40" i="43"/>
  <c r="D40" i="43"/>
  <c r="E40" i="43"/>
  <c r="F40" i="43"/>
  <c r="C41" i="43"/>
  <c r="D41" i="43"/>
  <c r="E41" i="43"/>
  <c r="F41" i="43"/>
  <c r="C42" i="43"/>
  <c r="D42" i="43"/>
  <c r="E42" i="43"/>
  <c r="F42" i="43"/>
  <c r="C43" i="43"/>
  <c r="D43" i="43"/>
  <c r="E43" i="43"/>
  <c r="F43" i="43"/>
  <c r="C44" i="43"/>
  <c r="D44" i="43"/>
  <c r="E44" i="43"/>
  <c r="F44" i="43"/>
  <c r="C45" i="43"/>
  <c r="D45" i="43"/>
  <c r="E45" i="43"/>
  <c r="F45" i="43"/>
  <c r="C46" i="43"/>
  <c r="D46" i="43"/>
  <c r="E46" i="43"/>
  <c r="F46" i="43"/>
  <c r="C47" i="43"/>
  <c r="D47" i="43"/>
  <c r="E47" i="43"/>
  <c r="F47" i="43"/>
  <c r="C48" i="43"/>
  <c r="D48" i="43"/>
  <c r="E48" i="43"/>
  <c r="F48" i="43"/>
  <c r="C49" i="43"/>
  <c r="D49" i="43"/>
  <c r="E49" i="43"/>
  <c r="F49" i="43"/>
  <c r="C50" i="43"/>
  <c r="D50" i="43"/>
  <c r="E50" i="43"/>
  <c r="F50" i="43"/>
  <c r="C51" i="43"/>
  <c r="D51" i="43"/>
  <c r="E51" i="43"/>
  <c r="F51" i="43"/>
  <c r="C52" i="43"/>
  <c r="D52" i="43"/>
  <c r="E52" i="43"/>
  <c r="F52" i="43"/>
  <c r="C53" i="43"/>
  <c r="D53" i="43"/>
  <c r="E53" i="43"/>
  <c r="F53" i="43"/>
  <c r="C54" i="43"/>
  <c r="D54" i="43"/>
  <c r="E54" i="43"/>
  <c r="F54" i="43"/>
  <c r="C55" i="43"/>
  <c r="D55" i="43"/>
  <c r="E55" i="43"/>
  <c r="F55" i="43"/>
  <c r="C56" i="43"/>
  <c r="D56" i="43"/>
  <c r="E56" i="43"/>
  <c r="F56" i="43"/>
  <c r="C57" i="43"/>
  <c r="D57" i="43"/>
  <c r="E57" i="43"/>
  <c r="F57" i="43"/>
  <c r="C58" i="43"/>
  <c r="D58" i="43"/>
  <c r="E58" i="43"/>
  <c r="F58" i="43"/>
  <c r="C59" i="43"/>
  <c r="D59" i="43"/>
  <c r="E59" i="43"/>
  <c r="F59" i="43"/>
  <c r="C60" i="43"/>
  <c r="D60" i="43"/>
  <c r="E60" i="43"/>
  <c r="F60" i="43"/>
  <c r="C61" i="43"/>
  <c r="D61" i="43"/>
  <c r="E61" i="43"/>
  <c r="F61" i="43"/>
  <c r="C62" i="43"/>
  <c r="D62" i="43"/>
  <c r="E62" i="43"/>
  <c r="F62" i="43"/>
  <c r="C63" i="43"/>
  <c r="D63" i="43"/>
  <c r="E63" i="43"/>
  <c r="F63" i="43"/>
  <c r="C64" i="43"/>
  <c r="D64" i="43"/>
  <c r="E64" i="43"/>
  <c r="F64" i="43"/>
  <c r="C65" i="43"/>
  <c r="D65" i="43"/>
  <c r="E65" i="43"/>
  <c r="F65" i="43"/>
  <c r="C66" i="43"/>
  <c r="D66" i="43"/>
  <c r="E66" i="43"/>
  <c r="F66" i="43"/>
  <c r="C67" i="43"/>
  <c r="D67" i="43"/>
  <c r="E67" i="43"/>
  <c r="F67" i="43"/>
  <c r="C68" i="43"/>
  <c r="D68" i="43"/>
  <c r="E68" i="43"/>
  <c r="F68" i="43"/>
  <c r="C69" i="43"/>
  <c r="D69" i="43"/>
  <c r="E69" i="43"/>
  <c r="F69" i="43"/>
  <c r="C70" i="43"/>
  <c r="D70" i="43"/>
  <c r="E70" i="43"/>
  <c r="F70" i="43"/>
  <c r="C71" i="43"/>
  <c r="D71" i="43"/>
  <c r="E71" i="43"/>
  <c r="F71" i="43"/>
  <c r="C72" i="43"/>
  <c r="D72" i="43"/>
  <c r="E72" i="43"/>
  <c r="F72" i="43"/>
  <c r="C73" i="43"/>
  <c r="D73" i="43"/>
  <c r="E73" i="43"/>
  <c r="F73" i="43"/>
  <c r="C74" i="43"/>
  <c r="D74" i="43"/>
  <c r="E74" i="43"/>
  <c r="F74" i="43"/>
  <c r="C75" i="43"/>
  <c r="D75" i="43"/>
  <c r="E75" i="43"/>
  <c r="F75" i="43"/>
  <c r="C76" i="43"/>
  <c r="D76" i="43"/>
  <c r="E76" i="43"/>
  <c r="F76" i="43"/>
  <c r="C77" i="43"/>
  <c r="D77" i="43"/>
  <c r="E77" i="43"/>
  <c r="F77" i="43"/>
  <c r="C78" i="43"/>
  <c r="D78" i="43"/>
  <c r="E78" i="43"/>
  <c r="F78" i="43"/>
  <c r="C79" i="43"/>
  <c r="D79" i="43"/>
  <c r="E79" i="43"/>
  <c r="F79" i="43"/>
  <c r="C80" i="43"/>
  <c r="D80" i="43"/>
  <c r="E80" i="43"/>
  <c r="F80" i="43"/>
  <c r="C81" i="43"/>
  <c r="D81" i="43"/>
  <c r="E81" i="43"/>
  <c r="F81" i="43"/>
  <c r="C82" i="43"/>
  <c r="D82" i="43"/>
  <c r="E82" i="43"/>
  <c r="F82" i="43"/>
  <c r="C83" i="43"/>
  <c r="D83" i="43"/>
  <c r="E83" i="43"/>
  <c r="F83" i="43"/>
  <c r="C84" i="43"/>
  <c r="D84" i="43"/>
  <c r="E84" i="43"/>
  <c r="F84" i="43"/>
  <c r="C85" i="43"/>
  <c r="D85" i="43"/>
  <c r="E85" i="43"/>
  <c r="F85" i="43"/>
  <c r="C86" i="43"/>
  <c r="D86" i="43"/>
  <c r="E86" i="43"/>
  <c r="F86" i="43"/>
  <c r="C87" i="43"/>
  <c r="D87" i="43"/>
  <c r="E87" i="43"/>
  <c r="F87" i="43"/>
  <c r="C88" i="43"/>
  <c r="D88" i="43"/>
  <c r="E88" i="43"/>
  <c r="F88" i="43"/>
  <c r="C89" i="43"/>
  <c r="D89" i="43"/>
  <c r="E89" i="43"/>
  <c r="F89" i="43"/>
  <c r="C90" i="43"/>
  <c r="D90" i="43"/>
  <c r="E90" i="43"/>
  <c r="F90" i="43"/>
  <c r="C91" i="43"/>
  <c r="D91" i="43"/>
  <c r="E91" i="43"/>
  <c r="F91" i="43"/>
  <c r="C92" i="43"/>
  <c r="D92" i="43"/>
  <c r="E92" i="43"/>
  <c r="F92" i="43"/>
  <c r="C93" i="43"/>
  <c r="D93" i="43"/>
  <c r="E93" i="43"/>
  <c r="F93" i="43"/>
  <c r="C94" i="43"/>
  <c r="D94" i="43"/>
  <c r="E94" i="43"/>
  <c r="F94" i="43"/>
  <c r="C95" i="43"/>
  <c r="D95" i="43"/>
  <c r="E95" i="43"/>
  <c r="F95" i="43"/>
  <c r="C96" i="43"/>
  <c r="D96" i="43"/>
  <c r="E96" i="43"/>
  <c r="F96" i="43"/>
  <c r="C97" i="43"/>
  <c r="D97" i="43"/>
  <c r="E97" i="43"/>
  <c r="F97" i="43"/>
  <c r="C98" i="43"/>
  <c r="D98" i="43"/>
  <c r="E98" i="43"/>
  <c r="F98" i="43"/>
  <c r="C99" i="43"/>
  <c r="D99" i="43"/>
  <c r="E99" i="43"/>
  <c r="F99" i="43"/>
  <c r="C100" i="43"/>
  <c r="D100" i="43"/>
  <c r="E100" i="43"/>
  <c r="F100" i="43"/>
  <c r="C101" i="43"/>
  <c r="D101" i="43"/>
  <c r="E101" i="43"/>
  <c r="F101" i="43"/>
  <c r="C102" i="43"/>
  <c r="D102" i="43"/>
  <c r="E102" i="43"/>
  <c r="F102" i="43"/>
  <c r="C103" i="43"/>
  <c r="D103" i="43"/>
  <c r="E103" i="43"/>
  <c r="F103" i="43"/>
  <c r="C104" i="43"/>
  <c r="D104" i="43"/>
  <c r="E104" i="43"/>
  <c r="F104" i="43"/>
  <c r="C105" i="43"/>
  <c r="D105" i="43"/>
  <c r="E105" i="43"/>
  <c r="F105" i="43"/>
  <c r="C106" i="43"/>
  <c r="D106" i="43"/>
  <c r="E106" i="43"/>
  <c r="F106" i="43"/>
  <c r="C107" i="43"/>
  <c r="D107" i="43"/>
  <c r="E107" i="43"/>
  <c r="F107" i="43"/>
  <c r="C108" i="43"/>
  <c r="D108" i="43"/>
  <c r="E108" i="43"/>
  <c r="F108" i="43"/>
  <c r="C109" i="43"/>
  <c r="D109" i="43"/>
  <c r="E109" i="43"/>
  <c r="F109" i="43"/>
  <c r="C110" i="43"/>
  <c r="D110" i="43"/>
  <c r="E110" i="43"/>
  <c r="F110" i="43"/>
  <c r="C111" i="43"/>
  <c r="D111" i="43"/>
  <c r="E111" i="43"/>
  <c r="F111" i="43"/>
  <c r="C112" i="43"/>
  <c r="D112" i="43"/>
  <c r="E112" i="43"/>
  <c r="F112" i="43"/>
  <c r="C113" i="43"/>
  <c r="D113" i="43"/>
  <c r="E113" i="43"/>
  <c r="F113" i="43"/>
  <c r="C114" i="43"/>
  <c r="D114" i="43"/>
  <c r="E114" i="43"/>
  <c r="F114" i="43"/>
  <c r="C115" i="43"/>
  <c r="D115" i="43"/>
  <c r="E115" i="43"/>
  <c r="F115" i="43"/>
  <c r="C116" i="43"/>
  <c r="D116" i="43"/>
  <c r="E116" i="43"/>
  <c r="F116" i="43"/>
  <c r="C117" i="43"/>
  <c r="D117" i="43"/>
  <c r="E117" i="43"/>
  <c r="F117" i="43"/>
  <c r="C118" i="43"/>
  <c r="D118" i="43"/>
  <c r="E118" i="43"/>
  <c r="F118" i="43"/>
  <c r="C119" i="43"/>
  <c r="D119" i="43"/>
  <c r="E119" i="43"/>
  <c r="F119" i="43"/>
  <c r="C120" i="43"/>
  <c r="D120" i="43"/>
  <c r="E120" i="43"/>
  <c r="F120" i="43"/>
  <c r="C121" i="43"/>
  <c r="D121" i="43"/>
  <c r="E121" i="43"/>
  <c r="F121" i="43"/>
  <c r="C122" i="43"/>
  <c r="D122" i="43"/>
  <c r="E122" i="43"/>
  <c r="F122" i="43"/>
  <c r="C123" i="43"/>
  <c r="D123" i="43"/>
  <c r="E123" i="43"/>
  <c r="F123" i="43"/>
  <c r="C124" i="43"/>
  <c r="D124" i="43"/>
  <c r="E124" i="43"/>
  <c r="F124" i="43"/>
  <c r="C125" i="43"/>
  <c r="D125" i="43"/>
  <c r="E125" i="43"/>
  <c r="F125" i="43"/>
  <c r="C126" i="43"/>
  <c r="D126" i="43"/>
  <c r="E126" i="43"/>
  <c r="F126" i="43"/>
  <c r="B38" i="40"/>
  <c r="C38" i="40"/>
  <c r="C40" i="40" s="1"/>
  <c r="D38" i="40"/>
  <c r="E38" i="40"/>
  <c r="F38" i="40"/>
  <c r="B39" i="40"/>
  <c r="B40" i="40" s="1"/>
  <c r="C39" i="40"/>
  <c r="D39" i="40"/>
  <c r="D40" i="40" s="1"/>
  <c r="E39" i="40"/>
  <c r="F39" i="40"/>
  <c r="F40" i="40" s="1"/>
  <c r="E40" i="40"/>
  <c r="B41" i="40"/>
  <c r="C41" i="40"/>
  <c r="D41" i="40"/>
  <c r="E41" i="40"/>
  <c r="F41" i="40"/>
  <c r="B42" i="40"/>
  <c r="B43" i="40" s="1"/>
  <c r="C42" i="40"/>
  <c r="D42" i="40"/>
  <c r="E42" i="40"/>
  <c r="F42" i="40"/>
  <c r="F43" i="40" s="1"/>
  <c r="D43" i="40"/>
  <c r="B44" i="40"/>
  <c r="C44" i="40"/>
  <c r="D44" i="40"/>
  <c r="E44" i="40"/>
  <c r="F44" i="40"/>
  <c r="B45" i="40"/>
  <c r="C45" i="40"/>
  <c r="D45" i="40"/>
  <c r="E45" i="40"/>
  <c r="E46" i="40" s="1"/>
  <c r="F45" i="40"/>
  <c r="C46" i="40"/>
  <c r="B47" i="40"/>
  <c r="C47" i="40"/>
  <c r="D47" i="40"/>
  <c r="D49" i="40" s="1"/>
  <c r="E47" i="40"/>
  <c r="F47" i="40"/>
  <c r="B48" i="40"/>
  <c r="C48" i="40"/>
  <c r="C49" i="40" s="1"/>
  <c r="D48" i="40"/>
  <c r="E48" i="40"/>
  <c r="E49" i="40" s="1"/>
  <c r="F48" i="40"/>
  <c r="B49" i="40"/>
  <c r="F49" i="40"/>
  <c r="B50" i="40"/>
  <c r="C50" i="40"/>
  <c r="C52" i="40" s="1"/>
  <c r="D50" i="40"/>
  <c r="E50" i="40"/>
  <c r="F50" i="40"/>
  <c r="B51" i="40"/>
  <c r="B52" i="40" s="1"/>
  <c r="C51" i="40"/>
  <c r="D51" i="40"/>
  <c r="D52" i="40" s="1"/>
  <c r="E51" i="40"/>
  <c r="F51" i="40"/>
  <c r="F52" i="40" s="1"/>
  <c r="E52" i="40"/>
  <c r="B53" i="40"/>
  <c r="C53" i="40"/>
  <c r="D53" i="40"/>
  <c r="E53" i="40"/>
  <c r="F53" i="40"/>
  <c r="B54" i="40"/>
  <c r="B55" i="40" s="1"/>
  <c r="C54" i="40"/>
  <c r="D54" i="40"/>
  <c r="E54" i="40"/>
  <c r="F54" i="40"/>
  <c r="F55" i="40" s="1"/>
  <c r="D55" i="40"/>
  <c r="B56" i="40"/>
  <c r="C56" i="40"/>
  <c r="D56" i="40"/>
  <c r="E56" i="40"/>
  <c r="F56" i="40"/>
  <c r="B57" i="40"/>
  <c r="C57" i="40"/>
  <c r="D57" i="40"/>
  <c r="E57" i="40"/>
  <c r="E58" i="40" s="1"/>
  <c r="F57" i="40"/>
  <c r="C58" i="40"/>
  <c r="B59" i="40"/>
  <c r="C59" i="40"/>
  <c r="D59" i="40"/>
  <c r="D61" i="40" s="1"/>
  <c r="E59" i="40"/>
  <c r="F59" i="40"/>
  <c r="B60" i="40"/>
  <c r="C60" i="40"/>
  <c r="C61" i="40" s="1"/>
  <c r="D60" i="40"/>
  <c r="E60" i="40"/>
  <c r="E61" i="40" s="1"/>
  <c r="F60" i="40"/>
  <c r="B61" i="40"/>
  <c r="F61" i="40"/>
  <c r="B62" i="40"/>
  <c r="C62" i="40"/>
  <c r="C64" i="40" s="1"/>
  <c r="D62" i="40"/>
  <c r="E62" i="40"/>
  <c r="F62" i="40"/>
  <c r="B63" i="40"/>
  <c r="B64" i="40" s="1"/>
  <c r="C63" i="40"/>
  <c r="D63" i="40"/>
  <c r="D64" i="40" s="1"/>
  <c r="E63" i="40"/>
  <c r="F63" i="40"/>
  <c r="F64" i="40" s="1"/>
  <c r="E64" i="40"/>
  <c r="B66" i="40"/>
  <c r="C66" i="40"/>
  <c r="D66" i="40"/>
  <c r="E66" i="40"/>
  <c r="F66" i="40"/>
  <c r="B67" i="40"/>
  <c r="B68" i="40" s="1"/>
  <c r="C67" i="40"/>
  <c r="D67" i="40"/>
  <c r="E67" i="40"/>
  <c r="F67" i="40"/>
  <c r="F68" i="40" s="1"/>
  <c r="D68" i="40"/>
  <c r="B69" i="40"/>
  <c r="C69" i="40"/>
  <c r="D69" i="40"/>
  <c r="E69" i="40"/>
  <c r="F69" i="40"/>
  <c r="B70" i="40"/>
  <c r="C70" i="40"/>
  <c r="D70" i="40"/>
  <c r="E70" i="40"/>
  <c r="E71" i="40" s="1"/>
  <c r="F70" i="40"/>
  <c r="C71" i="40"/>
  <c r="B72" i="40"/>
  <c r="C72" i="40"/>
  <c r="D72" i="40"/>
  <c r="D74" i="40" s="1"/>
  <c r="E72" i="40"/>
  <c r="F72" i="40"/>
  <c r="B73" i="40"/>
  <c r="C73" i="40"/>
  <c r="C74" i="40" s="1"/>
  <c r="D73" i="40"/>
  <c r="E73" i="40"/>
  <c r="E74" i="40" s="1"/>
  <c r="F73" i="40"/>
  <c r="B74" i="40"/>
  <c r="F74" i="40"/>
  <c r="B75" i="40"/>
  <c r="C75" i="40"/>
  <c r="C77" i="40" s="1"/>
  <c r="D75" i="40"/>
  <c r="E75" i="40"/>
  <c r="F75" i="40"/>
  <c r="B76" i="40"/>
  <c r="B77" i="40" s="1"/>
  <c r="C76" i="40"/>
  <c r="D76" i="40"/>
  <c r="D77" i="40" s="1"/>
  <c r="E76" i="40"/>
  <c r="F76" i="40"/>
  <c r="F77" i="40" s="1"/>
  <c r="E77" i="40"/>
  <c r="B78" i="40"/>
  <c r="C78" i="40"/>
  <c r="D78" i="40"/>
  <c r="E78" i="40"/>
  <c r="F78" i="40"/>
  <c r="B79" i="40"/>
  <c r="B80" i="40" s="1"/>
  <c r="C79" i="40"/>
  <c r="D79" i="40"/>
  <c r="E79" i="40"/>
  <c r="F79" i="40"/>
  <c r="F80" i="40" s="1"/>
  <c r="D80" i="40"/>
  <c r="B81" i="40"/>
  <c r="C81" i="40"/>
  <c r="D81" i="40"/>
  <c r="E81" i="40"/>
  <c r="F81" i="40"/>
  <c r="B82" i="40"/>
  <c r="C82" i="40"/>
  <c r="D82" i="40"/>
  <c r="E82" i="40"/>
  <c r="E83" i="40" s="1"/>
  <c r="F82" i="40"/>
  <c r="C83" i="40"/>
  <c r="B84" i="40"/>
  <c r="C84" i="40"/>
  <c r="D84" i="40"/>
  <c r="D86" i="40" s="1"/>
  <c r="E84" i="40"/>
  <c r="F84" i="40"/>
  <c r="B85" i="40"/>
  <c r="C85" i="40"/>
  <c r="C86" i="40" s="1"/>
  <c r="D85" i="40"/>
  <c r="E85" i="40"/>
  <c r="E86" i="40" s="1"/>
  <c r="F85" i="40"/>
  <c r="B86" i="40"/>
  <c r="F86" i="40"/>
  <c r="B87" i="40"/>
  <c r="C87" i="40"/>
  <c r="C89" i="40" s="1"/>
  <c r="D87" i="40"/>
  <c r="E87" i="40"/>
  <c r="F87" i="40"/>
  <c r="B88" i="40"/>
  <c r="B89" i="40" s="1"/>
  <c r="C88" i="40"/>
  <c r="D88" i="40"/>
  <c r="D89" i="40" s="1"/>
  <c r="E88" i="40"/>
  <c r="F88" i="40"/>
  <c r="F89" i="40" s="1"/>
  <c r="E89" i="40"/>
  <c r="B90" i="40"/>
  <c r="C90" i="40"/>
  <c r="D90" i="40"/>
  <c r="E90" i="40"/>
  <c r="F90" i="40"/>
  <c r="B91" i="40"/>
  <c r="B92" i="40" s="1"/>
  <c r="C91" i="40"/>
  <c r="D91" i="40"/>
  <c r="E91" i="40"/>
  <c r="F91" i="40"/>
  <c r="F92" i="40" s="1"/>
  <c r="D92" i="40"/>
  <c r="B93" i="40"/>
  <c r="C93" i="40"/>
  <c r="D93" i="40"/>
  <c r="E93" i="40"/>
  <c r="F93" i="40"/>
  <c r="B94" i="40"/>
  <c r="C94" i="40"/>
  <c r="D94" i="40"/>
  <c r="E94" i="40"/>
  <c r="E95" i="40" s="1"/>
  <c r="F94" i="40"/>
  <c r="C95" i="40"/>
  <c r="B96" i="40"/>
  <c r="C96" i="40"/>
  <c r="D96" i="40"/>
  <c r="D98" i="40" s="1"/>
  <c r="E96" i="40"/>
  <c r="F96" i="40"/>
  <c r="B97" i="40"/>
  <c r="C97" i="40"/>
  <c r="C98" i="40" s="1"/>
  <c r="D97" i="40"/>
  <c r="E97" i="40"/>
  <c r="E98" i="40" s="1"/>
  <c r="F97" i="40"/>
  <c r="B98" i="40"/>
  <c r="F98" i="40"/>
  <c r="B99" i="40"/>
  <c r="C99" i="40"/>
  <c r="C101" i="40" s="1"/>
  <c r="D99" i="40"/>
  <c r="E99" i="40"/>
  <c r="F99" i="40"/>
  <c r="B100" i="40"/>
  <c r="B101" i="40" s="1"/>
  <c r="C100" i="40"/>
  <c r="D100" i="40"/>
  <c r="D101" i="40" s="1"/>
  <c r="E100" i="40"/>
  <c r="F100" i="40"/>
  <c r="F101" i="40" s="1"/>
  <c r="E101" i="40"/>
  <c r="B102" i="40"/>
  <c r="C102" i="40"/>
  <c r="D102" i="40"/>
  <c r="E102" i="40"/>
  <c r="F102" i="40"/>
  <c r="B103" i="40"/>
  <c r="B104" i="40" s="1"/>
  <c r="C103" i="40"/>
  <c r="D103" i="40"/>
  <c r="E103" i="40"/>
  <c r="F103" i="40"/>
  <c r="F104" i="40" s="1"/>
  <c r="D104" i="40"/>
  <c r="B105" i="40"/>
  <c r="C105" i="40"/>
  <c r="D105" i="40"/>
  <c r="E105" i="40"/>
  <c r="F105" i="40"/>
  <c r="B106" i="40"/>
  <c r="C106" i="40"/>
  <c r="D106" i="40"/>
  <c r="E106" i="40"/>
  <c r="E107" i="40" s="1"/>
  <c r="F106" i="40"/>
  <c r="C107" i="40"/>
  <c r="B108" i="40"/>
  <c r="C108" i="40"/>
  <c r="D108" i="40"/>
  <c r="D110" i="40" s="1"/>
  <c r="E108" i="40"/>
  <c r="F108" i="40"/>
  <c r="B109" i="40"/>
  <c r="C109" i="40"/>
  <c r="C110" i="40" s="1"/>
  <c r="D109" i="40"/>
  <c r="E109" i="40"/>
  <c r="E110" i="40" s="1"/>
  <c r="F109" i="40"/>
  <c r="B110" i="40"/>
  <c r="F110" i="40"/>
  <c r="C111" i="40"/>
  <c r="D111" i="40"/>
  <c r="E111" i="40"/>
  <c r="F111" i="40"/>
  <c r="C112" i="40"/>
  <c r="D112" i="40"/>
  <c r="E112" i="40"/>
  <c r="F112" i="40"/>
  <c r="C113" i="40"/>
  <c r="D113" i="40"/>
  <c r="E113" i="40"/>
  <c r="F113" i="40"/>
  <c r="F28" i="41"/>
  <c r="C37" i="35"/>
  <c r="D37" i="35"/>
  <c r="C38" i="35"/>
  <c r="D38" i="35"/>
  <c r="C39" i="35"/>
  <c r="D39" i="35"/>
  <c r="C40" i="35"/>
  <c r="D40" i="35"/>
  <c r="C41" i="35"/>
  <c r="D41" i="35"/>
  <c r="C42" i="35"/>
  <c r="D42" i="35"/>
  <c r="C43" i="35"/>
  <c r="D43" i="35"/>
  <c r="C44" i="35"/>
  <c r="D44" i="35"/>
  <c r="C45" i="35"/>
  <c r="D45" i="35"/>
  <c r="C46" i="35"/>
  <c r="D46" i="35"/>
  <c r="C47" i="35"/>
  <c r="D47" i="35"/>
  <c r="C48" i="35"/>
  <c r="D48" i="35"/>
  <c r="C49" i="35"/>
  <c r="D49" i="35"/>
  <c r="C50" i="35"/>
  <c r="D50" i="35"/>
  <c r="C51" i="35"/>
  <c r="D51" i="35"/>
  <c r="C52" i="35"/>
  <c r="D52" i="35"/>
  <c r="C53" i="35"/>
  <c r="D53" i="35"/>
  <c r="C54" i="35"/>
  <c r="D54" i="35"/>
  <c r="C55" i="35"/>
  <c r="D55" i="35"/>
  <c r="C56" i="35"/>
  <c r="D56" i="35"/>
  <c r="C57" i="35"/>
  <c r="D57" i="35"/>
  <c r="C58" i="35"/>
  <c r="D58" i="35"/>
  <c r="C59" i="35"/>
  <c r="D59" i="35"/>
  <c r="C60" i="35"/>
  <c r="D60" i="35"/>
  <c r="C61" i="35"/>
  <c r="D61" i="35"/>
  <c r="C62" i="35"/>
  <c r="D62" i="35"/>
  <c r="C63" i="35"/>
  <c r="D63" i="35"/>
  <c r="C64" i="35"/>
  <c r="D64" i="35"/>
  <c r="C65" i="35"/>
  <c r="D65" i="35"/>
  <c r="C66" i="35"/>
  <c r="D66" i="35"/>
  <c r="C67" i="35"/>
  <c r="D67" i="35"/>
  <c r="C68" i="35"/>
  <c r="D68" i="35"/>
  <c r="C69" i="35"/>
  <c r="D69" i="35"/>
  <c r="C70" i="35"/>
  <c r="D70" i="35"/>
  <c r="C71" i="35"/>
  <c r="D71" i="35"/>
  <c r="C72" i="35"/>
  <c r="D72" i="35"/>
  <c r="C73" i="35"/>
  <c r="D73" i="35"/>
  <c r="C74" i="35"/>
  <c r="D74" i="35"/>
  <c r="C75" i="35"/>
  <c r="D75" i="35"/>
  <c r="C76" i="35"/>
  <c r="D76" i="35"/>
  <c r="C77" i="35"/>
  <c r="D77" i="35"/>
  <c r="C78" i="35"/>
  <c r="D78" i="35"/>
  <c r="C79" i="35"/>
  <c r="D79" i="35"/>
  <c r="C80" i="35"/>
  <c r="D80" i="35"/>
  <c r="C81" i="35"/>
  <c r="D81" i="35"/>
  <c r="C82" i="35"/>
  <c r="D82" i="35"/>
  <c r="C83" i="35"/>
  <c r="D83" i="35"/>
  <c r="C84" i="35"/>
  <c r="D84" i="35"/>
  <c r="C85" i="35"/>
  <c r="D85" i="35"/>
  <c r="C86" i="35"/>
  <c r="D86" i="35"/>
  <c r="C87" i="35"/>
  <c r="D87" i="35"/>
  <c r="C88" i="35"/>
  <c r="D88" i="35"/>
  <c r="C89" i="35"/>
  <c r="D89" i="35"/>
  <c r="C90" i="35"/>
  <c r="D90" i="35"/>
  <c r="C91" i="35"/>
  <c r="D91" i="35"/>
  <c r="C92" i="35"/>
  <c r="D92" i="35"/>
  <c r="C93" i="35"/>
  <c r="D93" i="35"/>
  <c r="C94" i="35"/>
  <c r="D94" i="35"/>
  <c r="C95" i="35"/>
  <c r="D95" i="35"/>
  <c r="C96" i="35"/>
  <c r="D96" i="35"/>
  <c r="C97" i="35"/>
  <c r="D97" i="35"/>
  <c r="C98" i="35"/>
  <c r="D98" i="35"/>
  <c r="C99" i="35"/>
  <c r="D99" i="35"/>
  <c r="C100" i="35"/>
  <c r="D100" i="35"/>
  <c r="C101" i="35"/>
  <c r="D101" i="35"/>
  <c r="C102" i="35"/>
  <c r="D102" i="35"/>
  <c r="C103" i="35"/>
  <c r="D103" i="35"/>
  <c r="C104" i="35"/>
  <c r="D104" i="35"/>
  <c r="C105" i="35"/>
  <c r="D105" i="35"/>
  <c r="C106" i="35"/>
  <c r="D106" i="35"/>
  <c r="C107" i="35"/>
  <c r="D107" i="35"/>
  <c r="C108" i="35"/>
  <c r="D108" i="35"/>
  <c r="C109" i="35"/>
  <c r="D109" i="35"/>
  <c r="C110" i="35"/>
  <c r="D110" i="35"/>
  <c r="C111" i="35"/>
  <c r="D111" i="35"/>
  <c r="C112" i="35"/>
  <c r="D112" i="35"/>
  <c r="C113" i="35"/>
  <c r="D113" i="35"/>
  <c r="C114" i="35"/>
  <c r="D114" i="35"/>
  <c r="C115" i="35"/>
  <c r="D115" i="35"/>
  <c r="C116" i="35"/>
  <c r="D116" i="35"/>
  <c r="C117" i="35"/>
  <c r="D117" i="35"/>
  <c r="C118" i="35"/>
  <c r="D118" i="35"/>
  <c r="C119" i="35"/>
  <c r="D119" i="35"/>
  <c r="C120" i="35"/>
  <c r="D120" i="35"/>
  <c r="C121" i="35"/>
  <c r="D121" i="35"/>
  <c r="C122" i="35"/>
  <c r="D122" i="35"/>
  <c r="C123" i="35"/>
  <c r="D123" i="35"/>
  <c r="C124" i="35"/>
  <c r="D124" i="35"/>
  <c r="C125" i="35"/>
  <c r="D125" i="35"/>
  <c r="C126" i="35"/>
  <c r="D126" i="35"/>
  <c r="C127" i="35"/>
  <c r="D127" i="35"/>
  <c r="C128" i="35"/>
  <c r="D128" i="35"/>
  <c r="C129" i="35"/>
  <c r="D129" i="35"/>
  <c r="C130" i="35"/>
  <c r="D130" i="35"/>
  <c r="C131" i="35"/>
  <c r="D131" i="35"/>
  <c r="C132" i="35"/>
  <c r="D132" i="35"/>
  <c r="C133" i="35"/>
  <c r="D133" i="35"/>
  <c r="C134" i="35"/>
  <c r="D134" i="35"/>
  <c r="C135" i="35"/>
  <c r="D135" i="35"/>
  <c r="C136" i="35"/>
  <c r="D136" i="35"/>
  <c r="C137" i="35"/>
  <c r="D137" i="35"/>
  <c r="C138" i="35"/>
  <c r="D138" i="35"/>
  <c r="C139" i="35"/>
  <c r="D139" i="35"/>
  <c r="C140" i="35"/>
  <c r="D140" i="35"/>
  <c r="C141" i="35"/>
  <c r="D141" i="35"/>
  <c r="C142" i="35"/>
  <c r="D142" i="35"/>
  <c r="C143" i="35"/>
  <c r="D143" i="35"/>
  <c r="I117" i="33"/>
  <c r="I112" i="33"/>
  <c r="I107" i="33"/>
  <c r="I104" i="33"/>
  <c r="I100" i="33"/>
  <c r="I94" i="33"/>
  <c r="I79" i="33"/>
  <c r="I76" i="33"/>
  <c r="I73" i="33"/>
  <c r="I64" i="33"/>
  <c r="I60" i="33"/>
  <c r="I57" i="33"/>
  <c r="I53" i="33"/>
  <c r="I49" i="33"/>
  <c r="I46" i="33"/>
  <c r="I43" i="33"/>
  <c r="I38" i="33"/>
  <c r="I35" i="33"/>
  <c r="I26" i="33"/>
  <c r="I23" i="33"/>
  <c r="I17" i="33"/>
  <c r="I14" i="33"/>
  <c r="I11" i="33"/>
  <c r="I8" i="33"/>
  <c r="I3" i="33"/>
  <c r="H118" i="33"/>
  <c r="H113" i="33"/>
  <c r="H108" i="33"/>
  <c r="H105" i="33"/>
  <c r="H101" i="33"/>
  <c r="H95" i="33"/>
  <c r="H80" i="33"/>
  <c r="H77" i="33"/>
  <c r="H65" i="33"/>
  <c r="H61" i="33"/>
  <c r="H58" i="33"/>
  <c r="H54" i="33"/>
  <c r="H50" i="33"/>
  <c r="H47" i="33"/>
  <c r="H44" i="33"/>
  <c r="H39" i="33"/>
  <c r="H36" i="33"/>
  <c r="H27" i="33"/>
  <c r="H24" i="33"/>
  <c r="H18" i="33"/>
  <c r="H15" i="33"/>
  <c r="H12" i="33"/>
  <c r="H9" i="33"/>
  <c r="H4" i="33"/>
  <c r="G382" i="32"/>
  <c r="F382" i="32"/>
  <c r="G379" i="32"/>
  <c r="F379" i="32"/>
  <c r="G372" i="32"/>
  <c r="F372" i="32"/>
  <c r="G365" i="32"/>
  <c r="F365" i="32"/>
  <c r="G358" i="32"/>
  <c r="F358" i="32"/>
  <c r="G351" i="32"/>
  <c r="F351" i="32"/>
  <c r="G343" i="32"/>
  <c r="F343" i="32"/>
  <c r="G336" i="32"/>
  <c r="F336" i="32"/>
  <c r="G329" i="32"/>
  <c r="F329" i="32"/>
  <c r="G322" i="32"/>
  <c r="F322" i="32"/>
  <c r="G314" i="32"/>
  <c r="F314" i="32"/>
  <c r="G303" i="32"/>
  <c r="F303" i="32"/>
  <c r="G296" i="32"/>
  <c r="F296" i="32"/>
  <c r="G289" i="32"/>
  <c r="F289" i="32"/>
  <c r="G282" i="32"/>
  <c r="F282" i="32"/>
  <c r="G275" i="32"/>
  <c r="F275" i="32"/>
  <c r="G268" i="32"/>
  <c r="F268" i="32"/>
  <c r="G260" i="32"/>
  <c r="F260" i="32"/>
  <c r="G253" i="32"/>
  <c r="F253" i="32"/>
  <c r="G246" i="32"/>
  <c r="F246" i="32"/>
  <c r="G239" i="32"/>
  <c r="F239" i="32"/>
  <c r="G231" i="32"/>
  <c r="F231" i="32"/>
  <c r="G224" i="32"/>
  <c r="F224" i="32"/>
  <c r="G217" i="32"/>
  <c r="F217" i="32"/>
  <c r="G210" i="32"/>
  <c r="F210" i="32"/>
  <c r="G203" i="32"/>
  <c r="F203" i="32"/>
  <c r="G196" i="32"/>
  <c r="F196" i="32"/>
  <c r="F232" i="32" s="1"/>
  <c r="G188" i="32"/>
  <c r="F188" i="32"/>
  <c r="G181" i="32"/>
  <c r="F181" i="32"/>
  <c r="G174" i="32"/>
  <c r="F174" i="32"/>
  <c r="G167" i="32"/>
  <c r="F167" i="32"/>
  <c r="G160" i="32"/>
  <c r="F160" i="32"/>
  <c r="G153" i="32"/>
  <c r="F153" i="32"/>
  <c r="G146" i="32"/>
  <c r="G189" i="32" s="1"/>
  <c r="F146" i="32"/>
  <c r="F189" i="32" s="1"/>
  <c r="G138" i="32"/>
  <c r="F138" i="32"/>
  <c r="G131" i="32"/>
  <c r="F131" i="32"/>
  <c r="G124" i="32"/>
  <c r="F124" i="32"/>
  <c r="G117" i="32"/>
  <c r="F117" i="32"/>
  <c r="G110" i="32"/>
  <c r="F110" i="32"/>
  <c r="G103" i="32"/>
  <c r="F103" i="32"/>
  <c r="G95" i="32"/>
  <c r="F95" i="32"/>
  <c r="G88" i="32"/>
  <c r="F88" i="32"/>
  <c r="G81" i="32"/>
  <c r="F81" i="32"/>
  <c r="G74" i="32"/>
  <c r="G96" i="32" s="1"/>
  <c r="F74" i="32"/>
  <c r="F96" i="32" s="1"/>
  <c r="G66" i="32"/>
  <c r="F66" i="32"/>
  <c r="G59" i="32"/>
  <c r="F59" i="32"/>
  <c r="G52" i="32"/>
  <c r="F52" i="32"/>
  <c r="G45" i="32"/>
  <c r="G67" i="32" s="1"/>
  <c r="F45" i="32"/>
  <c r="G37" i="32"/>
  <c r="F37" i="32"/>
  <c r="G30" i="32"/>
  <c r="F30" i="32"/>
  <c r="G23" i="32"/>
  <c r="F23" i="32"/>
  <c r="G16" i="32"/>
  <c r="F16" i="32"/>
  <c r="F38" i="32" s="1"/>
  <c r="G8" i="32"/>
  <c r="F8" i="32"/>
  <c r="G383" i="32"/>
  <c r="F383" i="32"/>
  <c r="G344" i="32"/>
  <c r="F344" i="32"/>
  <c r="G315" i="32"/>
  <c r="F315" i="32"/>
  <c r="G261" i="32"/>
  <c r="F261" i="32"/>
  <c r="G232" i="32"/>
  <c r="G139" i="32"/>
  <c r="G38" i="32"/>
  <c r="G9" i="32"/>
  <c r="F9" i="32"/>
  <c r="C99" i="31"/>
  <c r="C87" i="31"/>
  <c r="C80" i="31"/>
  <c r="C73" i="31"/>
  <c r="C66" i="31"/>
  <c r="C59" i="31"/>
  <c r="C52" i="31"/>
  <c r="C45" i="31"/>
  <c r="C41" i="31"/>
  <c r="C34" i="31"/>
  <c r="C27" i="31"/>
  <c r="C20" i="31"/>
  <c r="C13" i="31"/>
  <c r="C6" i="31"/>
  <c r="C100" i="31"/>
  <c r="C88" i="31"/>
  <c r="C81" i="31"/>
  <c r="C74" i="31"/>
  <c r="C67" i="31"/>
  <c r="C60" i="31"/>
  <c r="C53" i="31"/>
  <c r="C46" i="31"/>
  <c r="C42" i="31"/>
  <c r="C35" i="31"/>
  <c r="C28" i="31"/>
  <c r="C21" i="31"/>
  <c r="C14" i="31"/>
  <c r="C7" i="31"/>
  <c r="C101" i="31"/>
  <c r="C89" i="31"/>
  <c r="C82" i="31"/>
  <c r="C75" i="31"/>
  <c r="C68" i="31"/>
  <c r="C61" i="31"/>
  <c r="C54" i="31"/>
  <c r="C47" i="31"/>
  <c r="C43" i="31"/>
  <c r="C36" i="31"/>
  <c r="C29" i="31"/>
  <c r="C22" i="31"/>
  <c r="C15" i="31"/>
  <c r="C8" i="31"/>
  <c r="D307" i="30"/>
  <c r="D269" i="30"/>
  <c r="D230" i="30"/>
  <c r="D192" i="30"/>
  <c r="D154" i="30"/>
  <c r="D116" i="30"/>
  <c r="D78" i="30"/>
  <c r="D40" i="30"/>
  <c r="D308" i="30" s="1"/>
  <c r="D55" i="29"/>
  <c r="C55" i="29"/>
  <c r="D40" i="29"/>
  <c r="C40" i="29"/>
  <c r="D22" i="29"/>
  <c r="C22" i="29"/>
  <c r="D11" i="29"/>
  <c r="D56" i="29" s="1"/>
  <c r="C11" i="29"/>
  <c r="C56" i="29" s="1"/>
  <c r="E3" i="12"/>
  <c r="E4" i="12"/>
  <c r="E5" i="12"/>
  <c r="E6" i="12"/>
  <c r="E7" i="12"/>
  <c r="E8" i="12"/>
  <c r="E9" i="12"/>
  <c r="E10" i="12"/>
  <c r="E11" i="12"/>
  <c r="E12" i="12"/>
  <c r="E13" i="12"/>
  <c r="E14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E15" i="12" s="1"/>
  <c r="D2" i="12"/>
  <c r="B52" i="7"/>
  <c r="D52" i="7"/>
  <c r="F107" i="40" l="1"/>
  <c r="D107" i="40"/>
  <c r="B107" i="40"/>
  <c r="E104" i="40"/>
  <c r="C104" i="40"/>
  <c r="F95" i="40"/>
  <c r="D95" i="40"/>
  <c r="B95" i="40"/>
  <c r="E92" i="40"/>
  <c r="C92" i="40"/>
  <c r="F83" i="40"/>
  <c r="D83" i="40"/>
  <c r="B83" i="40"/>
  <c r="E80" i="40"/>
  <c r="C80" i="40"/>
  <c r="F71" i="40"/>
  <c r="D71" i="40"/>
  <c r="B71" i="40"/>
  <c r="E68" i="40"/>
  <c r="C68" i="40"/>
  <c r="F58" i="40"/>
  <c r="D58" i="40"/>
  <c r="B58" i="40"/>
  <c r="E55" i="40"/>
  <c r="C55" i="40"/>
  <c r="F46" i="40"/>
  <c r="D46" i="40"/>
  <c r="B46" i="40"/>
  <c r="E43" i="40"/>
  <c r="C43" i="40"/>
  <c r="H120" i="33"/>
  <c r="I119" i="33"/>
  <c r="G384" i="32"/>
  <c r="F67" i="32"/>
  <c r="F139" i="32"/>
  <c r="C102" i="31"/>
  <c r="C103" i="31"/>
  <c r="C104" i="31"/>
  <c r="G2" i="8"/>
  <c r="H2" i="8" s="1"/>
  <c r="G3" i="8"/>
  <c r="H3" i="8" s="1"/>
  <c r="G4" i="8"/>
  <c r="H4" i="8" s="1"/>
  <c r="G5" i="8"/>
  <c r="H5" i="8" s="1"/>
  <c r="G6" i="8"/>
  <c r="H6" i="8" s="1"/>
  <c r="G7" i="8"/>
  <c r="H7" i="8" s="1"/>
  <c r="G8" i="8"/>
  <c r="H8" i="8" s="1"/>
  <c r="G9" i="8"/>
  <c r="H9" i="8" s="1"/>
  <c r="G10" i="8"/>
  <c r="H10" i="8" s="1"/>
  <c r="G11" i="8"/>
  <c r="H11" i="8" s="1"/>
  <c r="G12" i="8"/>
  <c r="H12" i="8" s="1"/>
  <c r="G13" i="8"/>
  <c r="H13" i="8" s="1"/>
  <c r="G14" i="8"/>
  <c r="H14" i="8" s="1"/>
  <c r="G15" i="8"/>
  <c r="H15" i="8" s="1"/>
  <c r="E51" i="7"/>
  <c r="F51" i="7" s="1"/>
  <c r="E2" i="7"/>
  <c r="E3" i="7"/>
  <c r="F3" i="7" s="1"/>
  <c r="E4" i="7"/>
  <c r="F4" i="7" s="1"/>
  <c r="E5" i="7"/>
  <c r="F5" i="7" s="1"/>
  <c r="E6" i="7"/>
  <c r="F6" i="7" s="1"/>
  <c r="E7" i="7"/>
  <c r="F7" i="7" s="1"/>
  <c r="E8" i="7"/>
  <c r="F8" i="7" s="1"/>
  <c r="E9" i="7"/>
  <c r="F9" i="7" s="1"/>
  <c r="E10" i="7"/>
  <c r="F10" i="7" s="1"/>
  <c r="E11" i="7"/>
  <c r="F11" i="7" s="1"/>
  <c r="E12" i="7"/>
  <c r="F12" i="7" s="1"/>
  <c r="E13" i="7"/>
  <c r="F13" i="7" s="1"/>
  <c r="E14" i="7"/>
  <c r="F14" i="7" s="1"/>
  <c r="E15" i="7"/>
  <c r="F15" i="7" s="1"/>
  <c r="E16" i="7"/>
  <c r="F16" i="7" s="1"/>
  <c r="E17" i="7"/>
  <c r="F17" i="7" s="1"/>
  <c r="E18" i="7"/>
  <c r="F18" i="7" s="1"/>
  <c r="E19" i="7"/>
  <c r="F19" i="7" s="1"/>
  <c r="E20" i="7"/>
  <c r="F20" i="7" s="1"/>
  <c r="E21" i="7"/>
  <c r="F21" i="7" s="1"/>
  <c r="E22" i="7"/>
  <c r="F22" i="7" s="1"/>
  <c r="E23" i="7"/>
  <c r="F23" i="7" s="1"/>
  <c r="E24" i="7"/>
  <c r="F24" i="7" s="1"/>
  <c r="E25" i="7"/>
  <c r="F25" i="7" s="1"/>
  <c r="E26" i="7"/>
  <c r="F26" i="7" s="1"/>
  <c r="E27" i="7"/>
  <c r="F27" i="7" s="1"/>
  <c r="E28" i="7"/>
  <c r="F28" i="7" s="1"/>
  <c r="E29" i="7"/>
  <c r="F29" i="7" s="1"/>
  <c r="E30" i="7"/>
  <c r="F30" i="7" s="1"/>
  <c r="E31" i="7"/>
  <c r="F31" i="7" s="1"/>
  <c r="E32" i="7"/>
  <c r="F32" i="7" s="1"/>
  <c r="E33" i="7"/>
  <c r="F33" i="7" s="1"/>
  <c r="E34" i="7"/>
  <c r="F34" i="7" s="1"/>
  <c r="E35" i="7"/>
  <c r="F35" i="7" s="1"/>
  <c r="E36" i="7"/>
  <c r="F36" i="7" s="1"/>
  <c r="E37" i="7"/>
  <c r="F37" i="7" s="1"/>
  <c r="E38" i="7"/>
  <c r="F38" i="7" s="1"/>
  <c r="E39" i="7"/>
  <c r="F39" i="7" s="1"/>
  <c r="E40" i="7"/>
  <c r="F40" i="7" s="1"/>
  <c r="E41" i="7"/>
  <c r="F41" i="7" s="1"/>
  <c r="E42" i="7"/>
  <c r="F42" i="7" s="1"/>
  <c r="E43" i="7"/>
  <c r="F43" i="7" s="1"/>
  <c r="E44" i="7"/>
  <c r="F44" i="7" s="1"/>
  <c r="E45" i="7"/>
  <c r="F45" i="7" s="1"/>
  <c r="E46" i="7"/>
  <c r="F46" i="7" s="1"/>
  <c r="E47" i="7"/>
  <c r="F47" i="7" s="1"/>
  <c r="E48" i="7"/>
  <c r="F48" i="7" s="1"/>
  <c r="E49" i="7"/>
  <c r="F49" i="7" s="1"/>
  <c r="E50" i="7"/>
  <c r="F50" i="7" s="1"/>
  <c r="F384" i="32" l="1"/>
  <c r="F2" i="7"/>
  <c r="F52" i="7" s="1"/>
  <c r="E52" i="7"/>
  <c r="H16" i="8"/>
  <c r="K7" i="89"/>
  <c r="K6" i="89"/>
  <c r="K5" i="89"/>
  <c r="K4" i="89"/>
  <c r="G5" i="88"/>
  <c r="G4" i="88"/>
  <c r="G3" i="88"/>
  <c r="B15" i="85"/>
  <c r="B14" i="85"/>
  <c r="B13" i="85"/>
  <c r="B12" i="85"/>
  <c r="D15" i="83"/>
  <c r="I14" i="83"/>
  <c r="H14" i="83" s="1"/>
  <c r="F14" i="83"/>
  <c r="G14" i="83" s="1"/>
  <c r="E14" i="83"/>
  <c r="I13" i="83"/>
  <c r="H13" i="83" s="1"/>
  <c r="F13" i="83"/>
  <c r="G13" i="83" s="1"/>
  <c r="E13" i="83"/>
  <c r="I12" i="83"/>
  <c r="H12" i="83"/>
  <c r="F12" i="83"/>
  <c r="G12" i="83" s="1"/>
  <c r="E12" i="83"/>
  <c r="I11" i="83"/>
  <c r="H11" i="83" s="1"/>
  <c r="F11" i="83"/>
  <c r="G11" i="83" s="1"/>
  <c r="E11" i="83"/>
  <c r="I10" i="83"/>
  <c r="H10" i="83" s="1"/>
  <c r="F10" i="83"/>
  <c r="G10" i="83" s="1"/>
  <c r="E10" i="83"/>
  <c r="I9" i="83"/>
  <c r="H9" i="83" s="1"/>
  <c r="F9" i="83"/>
  <c r="G9" i="83" s="1"/>
  <c r="E9" i="83"/>
  <c r="I8" i="83"/>
  <c r="H8" i="83"/>
  <c r="F8" i="83"/>
  <c r="G8" i="83" s="1"/>
  <c r="E8" i="83"/>
  <c r="I7" i="83"/>
  <c r="H7" i="83" s="1"/>
  <c r="F7" i="83"/>
  <c r="G7" i="83" s="1"/>
  <c r="E7" i="83"/>
  <c r="I6" i="83"/>
  <c r="H6" i="83" s="1"/>
  <c r="F6" i="83"/>
  <c r="G6" i="83" s="1"/>
  <c r="E6" i="83"/>
  <c r="I5" i="83"/>
  <c r="H5" i="83" s="1"/>
  <c r="F5" i="83"/>
  <c r="G5" i="83" s="1"/>
  <c r="E5" i="83"/>
  <c r="D4" i="83"/>
  <c r="C5" i="81"/>
  <c r="F5" i="81" s="1"/>
  <c r="C6" i="81" s="1"/>
  <c r="F6" i="81" s="1"/>
  <c r="C7" i="81" s="1"/>
  <c r="F7" i="81" s="1"/>
  <c r="C8" i="81" s="1"/>
  <c r="F8" i="81" s="1"/>
  <c r="C9" i="81" s="1"/>
  <c r="F9" i="81" s="1"/>
  <c r="C10" i="81" s="1"/>
  <c r="F10" i="81" s="1"/>
  <c r="C11" i="81" s="1"/>
  <c r="F11" i="81" s="1"/>
  <c r="C12" i="81" s="1"/>
  <c r="F12" i="81" s="1"/>
  <c r="C13" i="81" s="1"/>
  <c r="F13" i="81" s="1"/>
  <c r="C14" i="81" s="1"/>
  <c r="F14" i="81" s="1"/>
  <c r="C15" i="81" s="1"/>
  <c r="F15" i="81" s="1"/>
  <c r="F4" i="81"/>
  <c r="H8" i="80"/>
  <c r="H7" i="80"/>
  <c r="H6" i="80"/>
  <c r="H5" i="80"/>
  <c r="H4" i="80"/>
  <c r="E22" i="70" l="1"/>
  <c r="E21" i="70"/>
  <c r="E20" i="70"/>
  <c r="E19" i="70"/>
  <c r="E18" i="70"/>
  <c r="E17" i="70"/>
  <c r="E16" i="70"/>
  <c r="E15" i="70"/>
  <c r="E14" i="70"/>
  <c r="E13" i="70"/>
  <c r="E8" i="70"/>
  <c r="E7" i="70"/>
  <c r="E6" i="70"/>
  <c r="E5" i="70"/>
  <c r="E4" i="70"/>
  <c r="H68" i="65"/>
  <c r="G68" i="65"/>
  <c r="H72" i="65"/>
  <c r="G72" i="65"/>
  <c r="H70" i="65"/>
  <c r="G70" i="65"/>
  <c r="H73" i="65"/>
  <c r="G73" i="65"/>
  <c r="H71" i="65"/>
  <c r="G71" i="65"/>
  <c r="H69" i="65"/>
  <c r="G69" i="65"/>
  <c r="H60" i="65"/>
  <c r="G60" i="65"/>
  <c r="H59" i="65"/>
  <c r="G59" i="65"/>
  <c r="H61" i="65"/>
  <c r="G61" i="65"/>
  <c r="H56" i="65"/>
  <c r="G56" i="65"/>
  <c r="H58" i="65"/>
  <c r="G58" i="65"/>
  <c r="H57" i="65"/>
  <c r="G57" i="65"/>
  <c r="H232" i="65"/>
  <c r="G232" i="65"/>
  <c r="H231" i="65"/>
  <c r="G231" i="65"/>
  <c r="H235" i="65"/>
  <c r="G235" i="65"/>
  <c r="H230" i="65"/>
  <c r="G230" i="65"/>
  <c r="H204" i="65"/>
  <c r="G204" i="65"/>
  <c r="H233" i="65"/>
  <c r="G233" i="65"/>
  <c r="H234" i="65"/>
  <c r="G234" i="65"/>
  <c r="H205" i="65"/>
  <c r="G205" i="65"/>
  <c r="H201" i="65"/>
  <c r="G201" i="65"/>
  <c r="H203" i="65"/>
  <c r="G203" i="65"/>
  <c r="H200" i="65"/>
  <c r="G200" i="65"/>
  <c r="H202" i="65"/>
  <c r="G202" i="65"/>
  <c r="H62" i="65"/>
  <c r="G62" i="65"/>
  <c r="H77" i="65"/>
  <c r="G77" i="65"/>
  <c r="H66" i="65"/>
  <c r="G66" i="65"/>
  <c r="H64" i="65"/>
  <c r="G64" i="65"/>
  <c r="H63" i="65"/>
  <c r="G63" i="65"/>
  <c r="H67" i="65"/>
  <c r="G67" i="65"/>
  <c r="H65" i="65"/>
  <c r="G65" i="65"/>
  <c r="H214" i="65"/>
  <c r="G214" i="65"/>
  <c r="H79" i="65"/>
  <c r="G79" i="65"/>
  <c r="H75" i="65"/>
  <c r="G75" i="65"/>
  <c r="H78" i="65"/>
  <c r="G78" i="65"/>
  <c r="H217" i="65"/>
  <c r="G217" i="65"/>
  <c r="H74" i="65"/>
  <c r="G74" i="65"/>
  <c r="H76" i="65"/>
  <c r="G76" i="65"/>
  <c r="H125" i="65"/>
  <c r="G125" i="65"/>
  <c r="H31" i="65"/>
  <c r="G31" i="65"/>
  <c r="H215" i="65"/>
  <c r="G215" i="65"/>
  <c r="H216" i="65"/>
  <c r="G216" i="65"/>
  <c r="H213" i="65"/>
  <c r="G213" i="65"/>
  <c r="H212" i="65"/>
  <c r="G212" i="65"/>
  <c r="H124" i="65"/>
  <c r="G124" i="65"/>
  <c r="H123" i="65"/>
  <c r="G123" i="65"/>
  <c r="H122" i="65"/>
  <c r="G122" i="65"/>
  <c r="H126" i="65"/>
  <c r="G126" i="65"/>
  <c r="H127" i="65"/>
  <c r="G127" i="65"/>
  <c r="H153" i="65"/>
  <c r="G153" i="65"/>
  <c r="H154" i="65"/>
  <c r="G154" i="65"/>
  <c r="H157" i="65"/>
  <c r="G157" i="65"/>
  <c r="H156" i="65"/>
  <c r="G156" i="65"/>
  <c r="H152" i="65"/>
  <c r="G152" i="65"/>
  <c r="H155" i="65"/>
  <c r="G155" i="65"/>
  <c r="H144" i="65"/>
  <c r="G144" i="65"/>
  <c r="H140" i="65"/>
  <c r="G140" i="65"/>
  <c r="H141" i="65"/>
  <c r="G141" i="65"/>
  <c r="H142" i="65"/>
  <c r="G142" i="65"/>
  <c r="H143" i="65"/>
  <c r="G143" i="65"/>
  <c r="H145" i="65"/>
  <c r="G145" i="65"/>
  <c r="H139" i="65"/>
  <c r="G139" i="65"/>
  <c r="H134" i="65"/>
  <c r="G134" i="65"/>
  <c r="H138" i="65"/>
  <c r="G138" i="65"/>
  <c r="H137" i="65"/>
  <c r="G137" i="65"/>
  <c r="H135" i="65"/>
  <c r="G135" i="65"/>
  <c r="H136" i="65"/>
  <c r="G136" i="65"/>
  <c r="H146" i="65"/>
  <c r="G146" i="65"/>
  <c r="H147" i="65"/>
  <c r="G147" i="65"/>
  <c r="H188" i="65"/>
  <c r="G188" i="65"/>
  <c r="H191" i="65"/>
  <c r="G191" i="65"/>
  <c r="H190" i="65"/>
  <c r="G190" i="65"/>
  <c r="H193" i="65"/>
  <c r="G193" i="65"/>
  <c r="H189" i="65"/>
  <c r="G189" i="65"/>
  <c r="H192" i="65"/>
  <c r="G192" i="65"/>
  <c r="H149" i="65"/>
  <c r="G149" i="65"/>
  <c r="H151" i="65"/>
  <c r="G151" i="65"/>
  <c r="H148" i="65"/>
  <c r="G148" i="65"/>
  <c r="H150" i="65"/>
  <c r="G150" i="65"/>
  <c r="H211" i="65"/>
  <c r="G211" i="65"/>
  <c r="H209" i="65"/>
  <c r="G209" i="65"/>
  <c r="H208" i="65"/>
  <c r="G208" i="65"/>
  <c r="H210" i="65"/>
  <c r="G210" i="65"/>
  <c r="H207" i="65"/>
  <c r="G207" i="65"/>
  <c r="H206" i="65"/>
  <c r="G206" i="65"/>
  <c r="H19" i="65"/>
  <c r="G19" i="65"/>
  <c r="H18" i="65"/>
  <c r="G18" i="65"/>
  <c r="H15" i="65"/>
  <c r="G15" i="65"/>
  <c r="H16" i="65"/>
  <c r="G16" i="65"/>
  <c r="H14" i="65"/>
  <c r="G14" i="65"/>
  <c r="H241" i="65"/>
  <c r="G241" i="65"/>
  <c r="H236" i="65"/>
  <c r="G236" i="65"/>
  <c r="H240" i="65"/>
  <c r="G240" i="65"/>
  <c r="H253" i="65"/>
  <c r="G253" i="65"/>
  <c r="H255" i="65"/>
  <c r="G255" i="65"/>
  <c r="H250" i="65"/>
  <c r="G250" i="65"/>
  <c r="H261" i="65"/>
  <c r="G261" i="65"/>
  <c r="H252" i="65"/>
  <c r="G252" i="65"/>
  <c r="H254" i="65"/>
  <c r="G254" i="65"/>
  <c r="H262" i="65"/>
  <c r="G262" i="65"/>
  <c r="H258" i="65"/>
  <c r="G258" i="65"/>
  <c r="H257" i="65"/>
  <c r="G257" i="65"/>
  <c r="H251" i="65"/>
  <c r="G251" i="65"/>
  <c r="H248" i="65"/>
  <c r="G248" i="65"/>
  <c r="H249" i="65"/>
  <c r="G249" i="65"/>
  <c r="H239" i="65"/>
  <c r="G239" i="65"/>
  <c r="H237" i="65"/>
  <c r="G237" i="65"/>
  <c r="H17" i="65"/>
  <c r="G17" i="65"/>
  <c r="H238" i="65"/>
  <c r="G238" i="65"/>
  <c r="H129" i="65"/>
  <c r="G129" i="65"/>
  <c r="H20" i="65"/>
  <c r="G20" i="65"/>
  <c r="H21" i="65"/>
  <c r="G21" i="65"/>
  <c r="H25" i="65"/>
  <c r="G25" i="65"/>
  <c r="H128" i="65"/>
  <c r="G128" i="65"/>
  <c r="H118" i="65"/>
  <c r="G118" i="65"/>
  <c r="H22" i="65"/>
  <c r="G22" i="65"/>
  <c r="H133" i="65"/>
  <c r="G133" i="65"/>
  <c r="H131" i="65"/>
  <c r="G131" i="65"/>
  <c r="H132" i="65"/>
  <c r="G132" i="65"/>
  <c r="H130" i="65"/>
  <c r="G130" i="65"/>
  <c r="H119" i="65"/>
  <c r="G119" i="65"/>
  <c r="H120" i="65"/>
  <c r="G120" i="65"/>
  <c r="H23" i="65"/>
  <c r="G23" i="65"/>
  <c r="H117" i="65"/>
  <c r="G117" i="65"/>
  <c r="H199" i="65"/>
  <c r="G199" i="65"/>
  <c r="H121" i="65"/>
  <c r="G121" i="65"/>
  <c r="H116" i="65"/>
  <c r="G116" i="65"/>
  <c r="H24" i="65"/>
  <c r="G24" i="65"/>
  <c r="H194" i="65"/>
  <c r="G194" i="65"/>
  <c r="H195" i="65"/>
  <c r="G195" i="65"/>
  <c r="H198" i="65"/>
  <c r="G198" i="65"/>
  <c r="H196" i="65"/>
  <c r="G196" i="65"/>
  <c r="H197" i="65"/>
  <c r="G197" i="65"/>
  <c r="H186" i="65"/>
  <c r="G186" i="65"/>
  <c r="H185" i="65"/>
  <c r="G185" i="65"/>
  <c r="H182" i="65"/>
  <c r="G182" i="65"/>
  <c r="H184" i="65"/>
  <c r="G184" i="65"/>
  <c r="H183" i="65"/>
  <c r="G183" i="65"/>
  <c r="H173" i="65"/>
  <c r="G173" i="65"/>
  <c r="H163" i="65"/>
  <c r="G163" i="65"/>
  <c r="H172" i="65"/>
  <c r="G172" i="65"/>
  <c r="H162" i="65"/>
  <c r="G162" i="65"/>
  <c r="H187" i="65"/>
  <c r="G187" i="65"/>
  <c r="H159" i="65"/>
  <c r="G159" i="65"/>
  <c r="H221" i="65"/>
  <c r="G221" i="65"/>
  <c r="H220" i="65"/>
  <c r="G220" i="65"/>
  <c r="H175" i="65"/>
  <c r="G175" i="65"/>
  <c r="H174" i="65"/>
  <c r="G174" i="65"/>
  <c r="H222" i="65"/>
  <c r="G222" i="65"/>
  <c r="H158" i="65"/>
  <c r="G158" i="65"/>
  <c r="H160" i="65"/>
  <c r="G160" i="65"/>
  <c r="H161" i="65"/>
  <c r="G161" i="65"/>
  <c r="H97" i="65"/>
  <c r="G97" i="65"/>
  <c r="H170" i="65"/>
  <c r="G170" i="65"/>
  <c r="H92" i="65"/>
  <c r="G92" i="65"/>
  <c r="H223" i="65"/>
  <c r="G223" i="65"/>
  <c r="H95" i="65"/>
  <c r="G95" i="65"/>
  <c r="H94" i="65"/>
  <c r="G94" i="65"/>
  <c r="H218" i="65"/>
  <c r="G218" i="65"/>
  <c r="H171" i="65"/>
  <c r="G171" i="65"/>
  <c r="H219" i="65"/>
  <c r="G219" i="65"/>
  <c r="H96" i="65"/>
  <c r="G96" i="65"/>
  <c r="H93" i="65"/>
  <c r="G93" i="65"/>
  <c r="H228" i="65"/>
  <c r="G228" i="65"/>
  <c r="H227" i="65"/>
  <c r="G227" i="65"/>
  <c r="H225" i="65"/>
  <c r="G225" i="65"/>
  <c r="H224" i="65"/>
  <c r="G224" i="65"/>
  <c r="H226" i="65"/>
  <c r="G226" i="65"/>
  <c r="H229" i="65"/>
  <c r="G229" i="65"/>
  <c r="H164" i="65"/>
  <c r="G164" i="65"/>
  <c r="H165" i="65"/>
  <c r="G165" i="65"/>
  <c r="H166" i="65"/>
  <c r="G166" i="65"/>
  <c r="H169" i="65"/>
  <c r="G169" i="65"/>
  <c r="H168" i="65"/>
  <c r="G168" i="65"/>
  <c r="H314" i="65"/>
  <c r="G314" i="65"/>
  <c r="H316" i="65"/>
  <c r="G316" i="65"/>
  <c r="H167" i="65"/>
  <c r="G167" i="65"/>
  <c r="H312" i="65"/>
  <c r="G312" i="65"/>
  <c r="H275" i="65"/>
  <c r="G275" i="65"/>
  <c r="H102" i="65"/>
  <c r="G102" i="65"/>
  <c r="H100" i="65"/>
  <c r="G100" i="65"/>
  <c r="H98" i="65"/>
  <c r="G98" i="65"/>
  <c r="H103" i="65"/>
  <c r="G103" i="65"/>
  <c r="H313" i="65"/>
  <c r="G313" i="65"/>
  <c r="H315" i="65"/>
  <c r="G315" i="65"/>
  <c r="H245" i="65"/>
  <c r="G245" i="65"/>
  <c r="H317" i="65"/>
  <c r="G317" i="65"/>
  <c r="H246" i="65"/>
  <c r="G246" i="65"/>
  <c r="H242" i="65"/>
  <c r="G242" i="65"/>
  <c r="H272" i="65"/>
  <c r="G272" i="65"/>
  <c r="H99" i="65"/>
  <c r="G99" i="65"/>
  <c r="H101" i="65"/>
  <c r="G101" i="65"/>
  <c r="H270" i="65"/>
  <c r="G270" i="65"/>
  <c r="H271" i="65"/>
  <c r="G271" i="65"/>
  <c r="H274" i="65"/>
  <c r="G274" i="65"/>
  <c r="H243" i="65"/>
  <c r="G243" i="65"/>
  <c r="H273" i="65"/>
  <c r="G273" i="65"/>
  <c r="H244" i="65"/>
  <c r="G244" i="65"/>
  <c r="H6" i="65"/>
  <c r="G6" i="65"/>
  <c r="H247" i="65"/>
  <c r="G247" i="65"/>
  <c r="H3" i="65"/>
  <c r="G3" i="65"/>
  <c r="H2" i="65"/>
  <c r="G2" i="65"/>
  <c r="H5" i="65"/>
  <c r="G5" i="65"/>
  <c r="H4" i="65"/>
  <c r="G4" i="65"/>
  <c r="H278" i="65"/>
  <c r="G278" i="65"/>
  <c r="H176" i="65"/>
  <c r="G176" i="65"/>
  <c r="H180" i="65"/>
  <c r="G180" i="65"/>
  <c r="H307" i="65"/>
  <c r="G307" i="65"/>
  <c r="H277" i="65"/>
  <c r="G277" i="65"/>
  <c r="H181" i="65"/>
  <c r="G181" i="65"/>
  <c r="H7" i="65"/>
  <c r="G7" i="65"/>
  <c r="H177" i="65"/>
  <c r="G177" i="65"/>
  <c r="H179" i="65"/>
  <c r="G179" i="65"/>
  <c r="H178" i="65"/>
  <c r="G178" i="65"/>
  <c r="H280" i="65"/>
  <c r="G280" i="65"/>
  <c r="H281" i="65"/>
  <c r="G281" i="65"/>
  <c r="H310" i="65"/>
  <c r="G310" i="65"/>
  <c r="H276" i="65"/>
  <c r="G276" i="65"/>
  <c r="H279" i="65"/>
  <c r="G279" i="65"/>
  <c r="H85" i="65"/>
  <c r="G85" i="65"/>
  <c r="H80" i="65"/>
  <c r="G80" i="65"/>
  <c r="H306" i="65"/>
  <c r="G306" i="65"/>
  <c r="H290" i="65"/>
  <c r="G290" i="65"/>
  <c r="H309" i="65"/>
  <c r="G309" i="65"/>
  <c r="H308" i="65"/>
  <c r="G308" i="65"/>
  <c r="H311" i="65"/>
  <c r="G311" i="65"/>
  <c r="H88" i="65"/>
  <c r="G88" i="65"/>
  <c r="H288" i="65"/>
  <c r="G288" i="65"/>
  <c r="H81" i="65"/>
  <c r="G81" i="65"/>
  <c r="H84" i="65"/>
  <c r="G84" i="65"/>
  <c r="H82" i="65"/>
  <c r="G82" i="65"/>
  <c r="H291" i="65"/>
  <c r="G291" i="65"/>
  <c r="H289" i="65"/>
  <c r="G289" i="65"/>
  <c r="H83" i="65"/>
  <c r="G83" i="65"/>
  <c r="H292" i="65"/>
  <c r="G292" i="65"/>
  <c r="H13" i="65"/>
  <c r="G13" i="65"/>
  <c r="H87" i="65"/>
  <c r="G87" i="65"/>
  <c r="H86" i="65"/>
  <c r="G86" i="65"/>
  <c r="H90" i="65"/>
  <c r="G90" i="65"/>
  <c r="H89" i="65"/>
  <c r="G89" i="65"/>
  <c r="H91" i="65"/>
  <c r="G91" i="65"/>
  <c r="H10" i="65"/>
  <c r="G10" i="65"/>
  <c r="H293" i="65"/>
  <c r="G293" i="65"/>
  <c r="H11" i="65"/>
  <c r="G11" i="65"/>
  <c r="H9" i="65"/>
  <c r="G9" i="65"/>
  <c r="H8" i="65"/>
  <c r="G8" i="65"/>
  <c r="H12" i="65"/>
  <c r="G12" i="65"/>
  <c r="H256" i="65"/>
  <c r="G256" i="65"/>
  <c r="H299" i="65"/>
  <c r="G299" i="65"/>
  <c r="H297" i="65"/>
  <c r="G297" i="65"/>
  <c r="H294" i="65"/>
  <c r="G294" i="65"/>
  <c r="H298" i="65"/>
  <c r="G298" i="65"/>
  <c r="H260" i="65"/>
  <c r="G260" i="65"/>
  <c r="H259" i="65"/>
  <c r="G259" i="65"/>
  <c r="H318" i="65"/>
  <c r="G318" i="65"/>
  <c r="H295" i="65"/>
  <c r="G295" i="65"/>
  <c r="H263" i="65"/>
  <c r="G263" i="65"/>
  <c r="H303" i="65"/>
  <c r="G303" i="65"/>
  <c r="H319" i="65"/>
  <c r="G319" i="65"/>
  <c r="H296" i="65"/>
  <c r="G296" i="65"/>
  <c r="H29" i="65"/>
  <c r="G29" i="65"/>
  <c r="H302" i="65"/>
  <c r="G302" i="65"/>
  <c r="H28" i="65"/>
  <c r="G28" i="65"/>
  <c r="H27" i="65"/>
  <c r="G27" i="65"/>
  <c r="H300" i="65"/>
  <c r="G300" i="65"/>
  <c r="H26" i="65"/>
  <c r="G26" i="65"/>
  <c r="H305" i="65"/>
  <c r="G305" i="65"/>
  <c r="H49" i="65"/>
  <c r="G49" i="65"/>
  <c r="H55" i="65"/>
  <c r="G55" i="65"/>
  <c r="H44" i="65"/>
  <c r="G44" i="65"/>
  <c r="H52" i="65"/>
  <c r="G52" i="65"/>
  <c r="H106" i="65"/>
  <c r="G106" i="65"/>
  <c r="H48" i="65"/>
  <c r="G48" i="65"/>
  <c r="H47" i="65"/>
  <c r="G47" i="65"/>
  <c r="H46" i="65"/>
  <c r="G46" i="65"/>
  <c r="H30" i="65"/>
  <c r="G30" i="65"/>
  <c r="H105" i="65"/>
  <c r="G105" i="65"/>
  <c r="H301" i="65"/>
  <c r="G301" i="65"/>
  <c r="H109" i="65"/>
  <c r="G109" i="65"/>
  <c r="H45" i="65"/>
  <c r="G45" i="65"/>
  <c r="H304" i="65"/>
  <c r="G304" i="65"/>
  <c r="H266" i="65"/>
  <c r="G266" i="65"/>
  <c r="H104" i="65"/>
  <c r="G104" i="65"/>
  <c r="H53" i="65"/>
  <c r="G53" i="65"/>
  <c r="H50" i="65"/>
  <c r="G50" i="65"/>
  <c r="H51" i="65"/>
  <c r="G51" i="65"/>
  <c r="H107" i="65"/>
  <c r="G107" i="65"/>
  <c r="H54" i="65"/>
  <c r="G54" i="65"/>
  <c r="H108" i="65"/>
  <c r="G108" i="65"/>
  <c r="H41" i="65"/>
  <c r="G41" i="65"/>
  <c r="H39" i="65"/>
  <c r="G39" i="65"/>
  <c r="H264" i="65"/>
  <c r="G264" i="65"/>
  <c r="H265" i="65"/>
  <c r="G265" i="65"/>
  <c r="H268" i="65"/>
  <c r="G268" i="65"/>
  <c r="H269" i="65"/>
  <c r="G269" i="65"/>
  <c r="H42" i="65"/>
  <c r="G42" i="65"/>
  <c r="H40" i="65"/>
  <c r="G40" i="65"/>
  <c r="H38" i="65"/>
  <c r="G38" i="65"/>
  <c r="H43" i="65"/>
  <c r="G43" i="65"/>
  <c r="H282" i="65"/>
  <c r="G282" i="65"/>
  <c r="H267" i="65"/>
  <c r="G267" i="65"/>
  <c r="H34" i="65"/>
  <c r="G34" i="65"/>
  <c r="H112" i="65"/>
  <c r="G112" i="65"/>
  <c r="H286" i="65"/>
  <c r="G286" i="65"/>
  <c r="H287" i="65"/>
  <c r="G287" i="65"/>
  <c r="H115" i="65"/>
  <c r="G115" i="65"/>
  <c r="H283" i="65"/>
  <c r="G283" i="65"/>
  <c r="H284" i="65"/>
  <c r="G284" i="65"/>
  <c r="H33" i="65"/>
  <c r="G33" i="65"/>
  <c r="H285" i="65"/>
  <c r="G285" i="65"/>
  <c r="H111" i="65"/>
  <c r="G111" i="65"/>
  <c r="H110" i="65"/>
  <c r="G110" i="65"/>
  <c r="H113" i="65"/>
  <c r="G113" i="65"/>
  <c r="H114" i="65"/>
  <c r="G114" i="65"/>
  <c r="H36" i="65"/>
  <c r="G36" i="65"/>
  <c r="H32" i="65"/>
  <c r="G32" i="65"/>
  <c r="H37" i="65"/>
  <c r="G37" i="65"/>
  <c r="H35" i="65"/>
  <c r="G35" i="65"/>
  <c r="C28" i="58" l="1"/>
  <c r="I25" i="58"/>
  <c r="H25" i="58"/>
  <c r="G25" i="58"/>
  <c r="F25" i="58"/>
  <c r="E25" i="58"/>
  <c r="G13" i="56"/>
  <c r="F13" i="56"/>
  <c r="E13" i="56"/>
  <c r="D13" i="56"/>
  <c r="C13" i="56"/>
  <c r="H12" i="56"/>
  <c r="H11" i="56"/>
  <c r="C10" i="55" l="1"/>
  <c r="C9" i="55"/>
  <c r="H7" i="55"/>
  <c r="J24" i="54"/>
  <c r="K24" i="54" s="1"/>
  <c r="F24" i="54"/>
  <c r="E24" i="54"/>
  <c r="J23" i="54"/>
  <c r="K23" i="54" s="1"/>
  <c r="G23" i="54"/>
  <c r="F23" i="54"/>
  <c r="E23" i="54"/>
  <c r="J22" i="54"/>
  <c r="K22" i="54" s="1"/>
  <c r="G22" i="54"/>
  <c r="F22" i="54"/>
  <c r="E22" i="54"/>
  <c r="J21" i="54"/>
  <c r="K21" i="54" s="1"/>
  <c r="G21" i="54"/>
  <c r="F21" i="54"/>
  <c r="E21" i="54"/>
  <c r="J20" i="54"/>
  <c r="K20" i="54" s="1"/>
  <c r="G20" i="54"/>
  <c r="F20" i="54"/>
  <c r="E20" i="54"/>
  <c r="J19" i="54"/>
  <c r="K19" i="54" s="1"/>
  <c r="G19" i="54"/>
  <c r="F19" i="54"/>
  <c r="E19" i="54"/>
  <c r="J18" i="54"/>
  <c r="K18" i="54" s="1"/>
  <c r="G18" i="54"/>
  <c r="F18" i="54"/>
  <c r="E18" i="54"/>
  <c r="J17" i="54"/>
  <c r="K17" i="54" s="1"/>
  <c r="G17" i="54"/>
  <c r="F17" i="54"/>
  <c r="E17" i="54"/>
  <c r="J16" i="54"/>
  <c r="K16" i="54" s="1"/>
  <c r="G16" i="54"/>
  <c r="F16" i="54"/>
  <c r="E16" i="54"/>
  <c r="J15" i="54"/>
  <c r="K15" i="54" s="1"/>
  <c r="G15" i="54"/>
  <c r="F15" i="54"/>
  <c r="E15" i="54"/>
  <c r="J14" i="54"/>
  <c r="K14" i="54" s="1"/>
  <c r="G14" i="54"/>
  <c r="F14" i="54"/>
  <c r="E14" i="54"/>
  <c r="J13" i="54"/>
  <c r="K13" i="54" s="1"/>
  <c r="G13" i="54"/>
  <c r="F13" i="54"/>
  <c r="E13" i="54"/>
  <c r="J12" i="54"/>
  <c r="K12" i="54" s="1"/>
  <c r="G12" i="54"/>
  <c r="F12" i="54"/>
  <c r="E12" i="54"/>
  <c r="J11" i="54"/>
  <c r="K11" i="54" s="1"/>
  <c r="G11" i="54"/>
  <c r="F11" i="54"/>
  <c r="E11" i="54"/>
  <c r="J10" i="54"/>
  <c r="K10" i="54" s="1"/>
  <c r="G10" i="54"/>
  <c r="F10" i="54"/>
  <c r="E10" i="54"/>
  <c r="J9" i="54"/>
  <c r="K9" i="54" s="1"/>
  <c r="G9" i="54"/>
  <c r="F9" i="54"/>
  <c r="E9" i="54"/>
  <c r="J8" i="54"/>
  <c r="K8" i="54" s="1"/>
  <c r="G8" i="54"/>
  <c r="F8" i="54"/>
  <c r="E8" i="54"/>
  <c r="J7" i="54"/>
  <c r="K7" i="54" s="1"/>
  <c r="G7" i="54"/>
  <c r="F7" i="54"/>
  <c r="E7" i="54"/>
  <c r="J6" i="54"/>
  <c r="K6" i="54" s="1"/>
  <c r="G6" i="54"/>
  <c r="F6" i="54"/>
  <c r="E6" i="54"/>
  <c r="J5" i="54"/>
  <c r="K5" i="54" s="1"/>
  <c r="G5" i="54"/>
  <c r="F5" i="54"/>
  <c r="E5" i="54"/>
  <c r="J4" i="54"/>
  <c r="K4" i="54" s="1"/>
  <c r="G4" i="54"/>
  <c r="F4" i="54"/>
  <c r="E4" i="54"/>
  <c r="J3" i="54"/>
  <c r="E3" i="54"/>
  <c r="G3" i="54" s="1"/>
  <c r="J2" i="54"/>
  <c r="E2" i="54"/>
  <c r="G2" i="54" s="1"/>
  <c r="B10" i="53"/>
  <c r="C11" i="55" l="1"/>
  <c r="K3" i="54"/>
  <c r="F3" i="54"/>
  <c r="K2" i="54"/>
  <c r="F2" i="54"/>
  <c r="L5" i="54"/>
  <c r="L7" i="54"/>
  <c r="L8" i="54"/>
  <c r="L10" i="54"/>
  <c r="L12" i="54"/>
  <c r="L14" i="54"/>
  <c r="L16" i="54"/>
  <c r="L18" i="54"/>
  <c r="L21" i="54"/>
  <c r="L24" i="54"/>
  <c r="L2" i="54"/>
  <c r="L4" i="54"/>
  <c r="L6" i="54"/>
  <c r="L9" i="54"/>
  <c r="L11" i="54"/>
  <c r="L13" i="54"/>
  <c r="L15" i="54"/>
  <c r="L17" i="54"/>
  <c r="L19" i="54"/>
  <c r="L20" i="54"/>
  <c r="L22" i="54"/>
  <c r="L23" i="54"/>
  <c r="L3" i="54" l="1"/>
  <c r="L25" i="54" s="1"/>
  <c r="C12" i="51"/>
  <c r="C10" i="51"/>
  <c r="C12" i="50"/>
  <c r="C10" i="50"/>
  <c r="C14" i="50" l="1"/>
  <c r="C14" i="51"/>
  <c r="B9" i="49"/>
  <c r="C9" i="49" s="1"/>
  <c r="D9" i="49" s="1"/>
  <c r="E9" i="49" s="1"/>
  <c r="F9" i="49" s="1"/>
  <c r="G9" i="49" s="1"/>
  <c r="H9" i="49" s="1"/>
  <c r="I9" i="49" s="1"/>
  <c r="J9" i="49" s="1"/>
  <c r="K9" i="49" s="1"/>
  <c r="L9" i="49" s="1"/>
  <c r="M9" i="49" s="1"/>
  <c r="N9" i="49" s="1"/>
  <c r="O9" i="49" s="1"/>
  <c r="B3" i="49"/>
  <c r="B8" i="49" s="1"/>
  <c r="C8" i="49" l="1"/>
  <c r="D8" i="49" s="1"/>
  <c r="E8" i="49" s="1"/>
  <c r="E10" i="49" l="1"/>
  <c r="D10" i="49"/>
  <c r="C10" i="49"/>
  <c r="F8" i="49"/>
  <c r="F10" i="49" s="1"/>
  <c r="G8" i="49" l="1"/>
  <c r="H8" i="49" l="1"/>
  <c r="H10" i="49" s="1"/>
  <c r="G10" i="49"/>
  <c r="I8" i="49" l="1"/>
  <c r="I10" i="49" s="1"/>
  <c r="J8" i="49" l="1"/>
  <c r="J10" i="49" s="1"/>
  <c r="K8" i="49" l="1"/>
  <c r="L8" i="49" l="1"/>
  <c r="L10" i="49" s="1"/>
  <c r="K10" i="49"/>
  <c r="M8" i="49" l="1"/>
  <c r="M10" i="49" s="1"/>
  <c r="N8" i="49" l="1"/>
  <c r="N10" i="49" s="1"/>
  <c r="O8" i="49" l="1"/>
  <c r="O10" i="49" s="1"/>
  <c r="A14" i="49" s="1"/>
  <c r="F27" i="42" l="1"/>
  <c r="F28" i="42" s="1"/>
  <c r="E27" i="42"/>
  <c r="E28" i="42" s="1"/>
  <c r="D27" i="42"/>
  <c r="C27" i="42"/>
  <c r="B27" i="42"/>
  <c r="F11" i="42"/>
  <c r="E11" i="42"/>
  <c r="D11" i="42"/>
  <c r="C11" i="42"/>
  <c r="B11" i="42"/>
  <c r="F27" i="41"/>
  <c r="E27" i="41"/>
  <c r="D27" i="41"/>
  <c r="C27" i="41"/>
  <c r="C28" i="41" s="1"/>
  <c r="B27" i="41"/>
  <c r="F11" i="41"/>
  <c r="E11" i="41"/>
  <c r="D11" i="41"/>
  <c r="C11" i="41"/>
  <c r="B11" i="41"/>
  <c r="D28" i="42" l="1"/>
  <c r="D28" i="41"/>
  <c r="E28" i="41"/>
  <c r="C28" i="42"/>
  <c r="I328" i="32"/>
  <c r="H328" i="32"/>
  <c r="I137" i="32"/>
  <c r="H137" i="32"/>
  <c r="I166" i="32"/>
  <c r="H166" i="32"/>
  <c r="I51" i="32"/>
  <c r="H51" i="32"/>
  <c r="I202" i="32"/>
  <c r="H202" i="32"/>
  <c r="I327" i="32"/>
  <c r="H327" i="32"/>
  <c r="I238" i="32"/>
  <c r="H238" i="32"/>
  <c r="I335" i="32"/>
  <c r="H335" i="32"/>
  <c r="I180" i="32"/>
  <c r="H180" i="32"/>
  <c r="I130" i="32"/>
  <c r="H130" i="32"/>
  <c r="I295" i="32"/>
  <c r="H295" i="32"/>
  <c r="I378" i="32"/>
  <c r="H378" i="32"/>
  <c r="I342" i="32"/>
  <c r="H342" i="32"/>
  <c r="I179" i="32"/>
  <c r="H179" i="32"/>
  <c r="I87" i="32"/>
  <c r="H87" i="32"/>
  <c r="I102" i="32"/>
  <c r="H102" i="32"/>
  <c r="I209" i="32"/>
  <c r="H209" i="32"/>
  <c r="I302" i="32"/>
  <c r="H302" i="32"/>
  <c r="I201" i="32"/>
  <c r="H201" i="32"/>
  <c r="I350" i="32"/>
  <c r="H350" i="32"/>
  <c r="I349" i="32"/>
  <c r="H349" i="32"/>
  <c r="I58" i="32"/>
  <c r="H58" i="32"/>
  <c r="I15" i="32"/>
  <c r="H15" i="32"/>
  <c r="I321" i="32"/>
  <c r="H321" i="32"/>
  <c r="I159" i="32"/>
  <c r="H159" i="32"/>
  <c r="I230" i="32"/>
  <c r="H230" i="32"/>
  <c r="I281" i="32"/>
  <c r="H281" i="32"/>
  <c r="I334" i="32"/>
  <c r="H334" i="32"/>
  <c r="I364" i="32"/>
  <c r="H364" i="32"/>
  <c r="I294" i="32"/>
  <c r="H294" i="32"/>
  <c r="I259" i="32"/>
  <c r="H259" i="32"/>
  <c r="I173" i="32"/>
  <c r="H173" i="32"/>
  <c r="I245" i="32"/>
  <c r="H245" i="32"/>
  <c r="I313" i="32"/>
  <c r="H313" i="32"/>
  <c r="I229" i="32"/>
  <c r="H229" i="32"/>
  <c r="I145" i="32"/>
  <c r="H145" i="32"/>
  <c r="I274" i="32"/>
  <c r="H274" i="32"/>
  <c r="I80" i="32"/>
  <c r="H80" i="32"/>
  <c r="I216" i="32"/>
  <c r="H216" i="32"/>
  <c r="I101" i="32"/>
  <c r="H101" i="32"/>
  <c r="I36" i="32"/>
  <c r="H36" i="32"/>
  <c r="I200" i="32"/>
  <c r="H200" i="32"/>
  <c r="I252" i="32"/>
  <c r="H252" i="32"/>
  <c r="I301" i="32"/>
  <c r="H301" i="32"/>
  <c r="I109" i="32"/>
  <c r="H109" i="32"/>
  <c r="I195" i="32"/>
  <c r="H195" i="32"/>
  <c r="I79" i="32"/>
  <c r="H79" i="32"/>
  <c r="I172" i="32"/>
  <c r="H172" i="32"/>
  <c r="I363" i="32"/>
  <c r="H363" i="32"/>
  <c r="I258" i="32"/>
  <c r="H258" i="32"/>
  <c r="I244" i="32"/>
  <c r="H244" i="32"/>
  <c r="I108" i="32"/>
  <c r="H108" i="32"/>
  <c r="I243" i="32"/>
  <c r="H243" i="32"/>
  <c r="I187" i="32"/>
  <c r="H187" i="32"/>
  <c r="I194" i="32"/>
  <c r="H194" i="32"/>
  <c r="I178" i="32"/>
  <c r="H178" i="32"/>
  <c r="I288" i="32"/>
  <c r="H288" i="32"/>
  <c r="I333" i="32"/>
  <c r="H333" i="32"/>
  <c r="I65" i="32"/>
  <c r="H65" i="32"/>
  <c r="I326" i="32"/>
  <c r="H326" i="32"/>
  <c r="I44" i="32"/>
  <c r="H44" i="32"/>
  <c r="I267" i="32"/>
  <c r="H267" i="32"/>
  <c r="I123" i="32"/>
  <c r="H123" i="32"/>
  <c r="I64" i="32"/>
  <c r="H64" i="32"/>
  <c r="I266" i="32"/>
  <c r="H266" i="32"/>
  <c r="I7" i="32"/>
  <c r="H7" i="32"/>
  <c r="I193" i="32"/>
  <c r="H193" i="32"/>
  <c r="I228" i="32"/>
  <c r="H228" i="32"/>
  <c r="I63" i="32"/>
  <c r="H63" i="32"/>
  <c r="I116" i="32"/>
  <c r="H116" i="32"/>
  <c r="I287" i="32"/>
  <c r="H287" i="32"/>
  <c r="I320" i="32"/>
  <c r="H320" i="32"/>
  <c r="I14" i="32"/>
  <c r="H14" i="32"/>
  <c r="I13" i="32"/>
  <c r="H13" i="32"/>
  <c r="I341" i="32"/>
  <c r="H341" i="32"/>
  <c r="I251" i="32"/>
  <c r="H251" i="32"/>
  <c r="I94" i="32"/>
  <c r="H94" i="32"/>
  <c r="I223" i="32"/>
  <c r="H223" i="32"/>
  <c r="I22" i="32"/>
  <c r="H22" i="32"/>
  <c r="I144" i="32"/>
  <c r="H144" i="32"/>
  <c r="I6" i="32"/>
  <c r="H6" i="32"/>
  <c r="I78" i="32"/>
  <c r="H78" i="32"/>
  <c r="I158" i="32"/>
  <c r="H158" i="32"/>
  <c r="I152" i="32"/>
  <c r="H152" i="32"/>
  <c r="I300" i="32"/>
  <c r="H300" i="32"/>
  <c r="I237" i="32"/>
  <c r="H237" i="32"/>
  <c r="I151" i="32"/>
  <c r="H151" i="32"/>
  <c r="I57" i="32"/>
  <c r="H57" i="32"/>
  <c r="I143" i="32"/>
  <c r="H143" i="32"/>
  <c r="I186" i="32"/>
  <c r="H186" i="32"/>
  <c r="I377" i="32"/>
  <c r="H377" i="32"/>
  <c r="I129" i="32"/>
  <c r="H129" i="32"/>
  <c r="I273" i="32"/>
  <c r="H273" i="32"/>
  <c r="I62" i="32"/>
  <c r="H62" i="32"/>
  <c r="I61" i="32"/>
  <c r="H61" i="32"/>
  <c r="I371" i="32"/>
  <c r="H371" i="32"/>
  <c r="I299" i="32"/>
  <c r="H299" i="32"/>
  <c r="I100" i="32"/>
  <c r="H100" i="32"/>
  <c r="I171" i="32"/>
  <c r="H171" i="32"/>
  <c r="I35" i="32"/>
  <c r="H35" i="32"/>
  <c r="I29" i="32"/>
  <c r="H29" i="32"/>
  <c r="I376" i="32"/>
  <c r="H376" i="32"/>
  <c r="I293" i="32"/>
  <c r="H293" i="32"/>
  <c r="I128" i="32"/>
  <c r="H128" i="32"/>
  <c r="I280" i="32"/>
  <c r="H280" i="32"/>
  <c r="I5" i="32"/>
  <c r="H5" i="32"/>
  <c r="I185" i="32"/>
  <c r="H185" i="32"/>
  <c r="I21" i="32"/>
  <c r="H21" i="32"/>
  <c r="I257" i="32"/>
  <c r="H257" i="32"/>
  <c r="I73" i="32"/>
  <c r="H73" i="32"/>
  <c r="I312" i="32"/>
  <c r="H312" i="32"/>
  <c r="I50" i="32"/>
  <c r="H50" i="32"/>
  <c r="I286" i="32"/>
  <c r="H286" i="32"/>
  <c r="I157" i="32"/>
  <c r="H157" i="32"/>
  <c r="I285" i="32"/>
  <c r="H285" i="32"/>
  <c r="I222" i="32"/>
  <c r="H222" i="32"/>
  <c r="I156" i="32"/>
  <c r="H156" i="32"/>
  <c r="I370" i="32"/>
  <c r="H370" i="32"/>
  <c r="I242" i="32"/>
  <c r="H242" i="32"/>
  <c r="I72" i="32"/>
  <c r="H72" i="32"/>
  <c r="I12" i="32"/>
  <c r="H12" i="32"/>
  <c r="I284" i="32"/>
  <c r="H284" i="32"/>
  <c r="I11" i="32"/>
  <c r="H11" i="32"/>
  <c r="I208" i="32"/>
  <c r="H208" i="32"/>
  <c r="I292" i="32"/>
  <c r="H292" i="32"/>
  <c r="I122" i="32"/>
  <c r="H122" i="32"/>
  <c r="I357" i="32"/>
  <c r="H357" i="32"/>
  <c r="I107" i="32"/>
  <c r="H107" i="32"/>
  <c r="I184" i="32"/>
  <c r="H184" i="32"/>
  <c r="I340" i="32"/>
  <c r="H340" i="32"/>
  <c r="I339" i="32"/>
  <c r="H339" i="32"/>
  <c r="I77" i="32"/>
  <c r="H77" i="32"/>
  <c r="I121" i="32"/>
  <c r="H121" i="32"/>
  <c r="I142" i="32"/>
  <c r="H142" i="32"/>
  <c r="I272" i="32"/>
  <c r="H272" i="32"/>
  <c r="I28" i="32"/>
  <c r="H28" i="32"/>
  <c r="I291" i="32"/>
  <c r="H291" i="32"/>
  <c r="I369" i="32"/>
  <c r="H369" i="32"/>
  <c r="I43" i="32"/>
  <c r="H43" i="32"/>
  <c r="I86" i="32"/>
  <c r="H86" i="32"/>
  <c r="I177" i="32"/>
  <c r="H177" i="32"/>
  <c r="I319" i="32"/>
  <c r="H319" i="32"/>
  <c r="I150" i="32"/>
  <c r="H150" i="32"/>
  <c r="I76" i="32"/>
  <c r="H76" i="32"/>
  <c r="I318" i="32"/>
  <c r="H318" i="32"/>
  <c r="I34" i="32"/>
  <c r="H34" i="32"/>
  <c r="I106" i="32"/>
  <c r="H106" i="32"/>
  <c r="I207" i="32"/>
  <c r="H207" i="32"/>
  <c r="I236" i="32"/>
  <c r="H236" i="32"/>
  <c r="I381" i="32"/>
  <c r="H381" i="32"/>
  <c r="I283" i="32"/>
  <c r="I289" i="32" s="1"/>
  <c r="H283" i="32"/>
  <c r="H289" i="32" s="1"/>
  <c r="I165" i="32"/>
  <c r="H165" i="32"/>
  <c r="I271" i="32"/>
  <c r="H271" i="32"/>
  <c r="I206" i="32"/>
  <c r="H206" i="32"/>
  <c r="I265" i="32"/>
  <c r="H265" i="32"/>
  <c r="I27" i="32"/>
  <c r="H27" i="32"/>
  <c r="I42" i="32"/>
  <c r="H42" i="32"/>
  <c r="I332" i="32"/>
  <c r="H332" i="32"/>
  <c r="I362" i="32"/>
  <c r="H362" i="32"/>
  <c r="I85" i="32"/>
  <c r="H85" i="32"/>
  <c r="I192" i="32"/>
  <c r="H192" i="32"/>
  <c r="I191" i="32"/>
  <c r="H191" i="32"/>
  <c r="I93" i="32"/>
  <c r="H93" i="32"/>
  <c r="I375" i="32"/>
  <c r="H375" i="32"/>
  <c r="I241" i="32"/>
  <c r="H241" i="32"/>
  <c r="I356" i="32"/>
  <c r="H356" i="32"/>
  <c r="I127" i="32"/>
  <c r="H127" i="32"/>
  <c r="I256" i="32"/>
  <c r="H256" i="32"/>
  <c r="I26" i="32"/>
  <c r="H26" i="32"/>
  <c r="I56" i="32"/>
  <c r="H56" i="32"/>
  <c r="I75" i="32"/>
  <c r="I81" i="32" s="1"/>
  <c r="H75" i="32"/>
  <c r="H81" i="32" s="1"/>
  <c r="I311" i="32"/>
  <c r="H311" i="32"/>
  <c r="I310" i="32"/>
  <c r="H310" i="32"/>
  <c r="I20" i="32"/>
  <c r="H20" i="32"/>
  <c r="I149" i="32"/>
  <c r="H149" i="32"/>
  <c r="I250" i="32"/>
  <c r="H250" i="32"/>
  <c r="I309" i="32"/>
  <c r="H309" i="32"/>
  <c r="I55" i="32"/>
  <c r="H55" i="32"/>
  <c r="I215" i="32"/>
  <c r="H215" i="32"/>
  <c r="I10" i="32"/>
  <c r="H10" i="32"/>
  <c r="I4" i="32"/>
  <c r="H4" i="32"/>
  <c r="I183" i="32"/>
  <c r="H183" i="32"/>
  <c r="I279" i="32"/>
  <c r="H279" i="32"/>
  <c r="I25" i="32"/>
  <c r="H25" i="32"/>
  <c r="I199" i="32"/>
  <c r="H199" i="32"/>
  <c r="I308" i="32"/>
  <c r="H308" i="32"/>
  <c r="I325" i="32"/>
  <c r="H325" i="32"/>
  <c r="I19" i="32"/>
  <c r="H19" i="32"/>
  <c r="I264" i="32"/>
  <c r="H264" i="32"/>
  <c r="I221" i="32"/>
  <c r="H221" i="32"/>
  <c r="I3" i="32"/>
  <c r="H3" i="32"/>
  <c r="I214" i="32"/>
  <c r="H214" i="32"/>
  <c r="I155" i="32"/>
  <c r="H155" i="32"/>
  <c r="I41" i="32"/>
  <c r="H41" i="32"/>
  <c r="I361" i="32"/>
  <c r="H361" i="32"/>
  <c r="I190" i="32"/>
  <c r="H190" i="32"/>
  <c r="I33" i="32"/>
  <c r="H33" i="32"/>
  <c r="I255" i="32"/>
  <c r="H255" i="32"/>
  <c r="I18" i="32"/>
  <c r="H18" i="32"/>
  <c r="I136" i="32"/>
  <c r="H136" i="32"/>
  <c r="I71" i="32"/>
  <c r="H71" i="32"/>
  <c r="I298" i="32"/>
  <c r="H298" i="32"/>
  <c r="I84" i="32"/>
  <c r="H84" i="32"/>
  <c r="I307" i="32"/>
  <c r="H307" i="32"/>
  <c r="I198" i="32"/>
  <c r="H198" i="32"/>
  <c r="I176" i="32"/>
  <c r="H176" i="32"/>
  <c r="I135" i="32"/>
  <c r="H135" i="32"/>
  <c r="I360" i="32"/>
  <c r="H360" i="32"/>
  <c r="I141" i="32"/>
  <c r="H141" i="32"/>
  <c r="I115" i="32"/>
  <c r="H115" i="32"/>
  <c r="I92" i="32"/>
  <c r="H92" i="32"/>
  <c r="I355" i="32"/>
  <c r="H355" i="32"/>
  <c r="I338" i="32"/>
  <c r="H338" i="32"/>
  <c r="I354" i="32"/>
  <c r="H354" i="32"/>
  <c r="I54" i="32"/>
  <c r="H54" i="32"/>
  <c r="I368" i="32"/>
  <c r="H368" i="32"/>
  <c r="I140" i="32"/>
  <c r="H140" i="32"/>
  <c r="I126" i="32"/>
  <c r="H126" i="32"/>
  <c r="I70" i="32"/>
  <c r="H70" i="32"/>
  <c r="I32" i="32"/>
  <c r="H32" i="32"/>
  <c r="I249" i="32"/>
  <c r="H249" i="32"/>
  <c r="I306" i="32"/>
  <c r="H306" i="32"/>
  <c r="I324" i="32"/>
  <c r="H324" i="32"/>
  <c r="I91" i="32"/>
  <c r="H91" i="32"/>
  <c r="I213" i="32"/>
  <c r="H213" i="32"/>
  <c r="I49" i="32"/>
  <c r="H49" i="32"/>
  <c r="I248" i="32"/>
  <c r="H248" i="32"/>
  <c r="I197" i="32"/>
  <c r="I203" i="32" s="1"/>
  <c r="H197" i="32"/>
  <c r="H203" i="32" s="1"/>
  <c r="I212" i="32"/>
  <c r="H212" i="32"/>
  <c r="I148" i="32"/>
  <c r="H148" i="32"/>
  <c r="I220" i="32"/>
  <c r="H220" i="32"/>
  <c r="I254" i="32"/>
  <c r="I260" i="32" s="1"/>
  <c r="H254" i="32"/>
  <c r="H260" i="32" s="1"/>
  <c r="I182" i="32"/>
  <c r="I188" i="32" s="1"/>
  <c r="H182" i="32"/>
  <c r="H188" i="32" s="1"/>
  <c r="I348" i="32"/>
  <c r="H348" i="32"/>
  <c r="I359" i="32"/>
  <c r="I365" i="32" s="1"/>
  <c r="H359" i="32"/>
  <c r="H365" i="32" s="1"/>
  <c r="I290" i="32"/>
  <c r="I296" i="32" s="1"/>
  <c r="H290" i="32"/>
  <c r="H296" i="32" s="1"/>
  <c r="I240" i="32"/>
  <c r="I246" i="32" s="1"/>
  <c r="H240" i="32"/>
  <c r="H246" i="32" s="1"/>
  <c r="I40" i="32"/>
  <c r="H40" i="32"/>
  <c r="I374" i="32"/>
  <c r="H374" i="32"/>
  <c r="I331" i="32"/>
  <c r="H331" i="32"/>
  <c r="I205" i="32"/>
  <c r="H205" i="32"/>
  <c r="I367" i="32"/>
  <c r="H367" i="32"/>
  <c r="I134" i="32"/>
  <c r="H134" i="32"/>
  <c r="I99" i="32"/>
  <c r="H99" i="32"/>
  <c r="I133" i="32"/>
  <c r="H133" i="32"/>
  <c r="I305" i="32"/>
  <c r="H305" i="32"/>
  <c r="I53" i="32"/>
  <c r="I59" i="32" s="1"/>
  <c r="H53" i="32"/>
  <c r="H59" i="32" s="1"/>
  <c r="I204" i="32"/>
  <c r="I210" i="32" s="1"/>
  <c r="H204" i="32"/>
  <c r="H210" i="32" s="1"/>
  <c r="I39" i="32"/>
  <c r="H39" i="32"/>
  <c r="I105" i="32"/>
  <c r="H105" i="32"/>
  <c r="I353" i="32"/>
  <c r="H353" i="32"/>
  <c r="I69" i="32"/>
  <c r="H69" i="32"/>
  <c r="I98" i="32"/>
  <c r="H98" i="32"/>
  <c r="I380" i="32"/>
  <c r="I382" i="32" s="1"/>
  <c r="H380" i="32"/>
  <c r="H382" i="32" s="1"/>
  <c r="I48" i="32"/>
  <c r="H48" i="32"/>
  <c r="I219" i="32"/>
  <c r="H219" i="32"/>
  <c r="I147" i="32"/>
  <c r="I153" i="32" s="1"/>
  <c r="H147" i="32"/>
  <c r="H153" i="32" s="1"/>
  <c r="I352" i="32"/>
  <c r="I358" i="32" s="1"/>
  <c r="H352" i="32"/>
  <c r="H358" i="32" s="1"/>
  <c r="I47" i="32"/>
  <c r="H47" i="32"/>
  <c r="I297" i="32"/>
  <c r="I303" i="32" s="1"/>
  <c r="H297" i="32"/>
  <c r="H303" i="32" s="1"/>
  <c r="I120" i="32"/>
  <c r="H120" i="32"/>
  <c r="I218" i="32"/>
  <c r="I224" i="32" s="1"/>
  <c r="H218" i="32"/>
  <c r="H224" i="32" s="1"/>
  <c r="I60" i="32"/>
  <c r="I66" i="32" s="1"/>
  <c r="H60" i="32"/>
  <c r="H66" i="32" s="1"/>
  <c r="I164" i="32"/>
  <c r="H164" i="32"/>
  <c r="I2" i="32"/>
  <c r="H2" i="32"/>
  <c r="I114" i="32"/>
  <c r="H114" i="32"/>
  <c r="I97" i="32"/>
  <c r="H97" i="32"/>
  <c r="I263" i="32"/>
  <c r="H263" i="32"/>
  <c r="I366" i="32"/>
  <c r="I372" i="32" s="1"/>
  <c r="H366" i="32"/>
  <c r="H372" i="32" s="1"/>
  <c r="I113" i="32"/>
  <c r="H113" i="32"/>
  <c r="I112" i="32"/>
  <c r="H112" i="32"/>
  <c r="I347" i="32"/>
  <c r="H347" i="32"/>
  <c r="I346" i="32"/>
  <c r="H346" i="32"/>
  <c r="I373" i="32"/>
  <c r="I379" i="32" s="1"/>
  <c r="H373" i="32"/>
  <c r="H379" i="32" s="1"/>
  <c r="I304" i="32"/>
  <c r="I314" i="32" s="1"/>
  <c r="H304" i="32"/>
  <c r="H314" i="32" s="1"/>
  <c r="I345" i="32"/>
  <c r="H345" i="32"/>
  <c r="I323" i="32"/>
  <c r="I329" i="32" s="1"/>
  <c r="H323" i="32"/>
  <c r="H329" i="32" s="1"/>
  <c r="I119" i="32"/>
  <c r="H119" i="32"/>
  <c r="I68" i="32"/>
  <c r="H68" i="32"/>
  <c r="I163" i="32"/>
  <c r="H163" i="32"/>
  <c r="I83" i="32"/>
  <c r="H83" i="32"/>
  <c r="I227" i="32"/>
  <c r="H227" i="32"/>
  <c r="I337" i="32"/>
  <c r="I343" i="32" s="1"/>
  <c r="H337" i="32"/>
  <c r="H343" i="32" s="1"/>
  <c r="I104" i="32"/>
  <c r="I110" i="32" s="1"/>
  <c r="H104" i="32"/>
  <c r="H110" i="32" s="1"/>
  <c r="I24" i="32"/>
  <c r="I30" i="32" s="1"/>
  <c r="H24" i="32"/>
  <c r="H30" i="32" s="1"/>
  <c r="I90" i="32"/>
  <c r="H90" i="32"/>
  <c r="I82" i="32"/>
  <c r="I88" i="32" s="1"/>
  <c r="H82" i="32"/>
  <c r="H88" i="32" s="1"/>
  <c r="I162" i="32"/>
  <c r="H162" i="32"/>
  <c r="I278" i="32"/>
  <c r="H278" i="32"/>
  <c r="I277" i="32"/>
  <c r="H277" i="32"/>
  <c r="I247" i="32"/>
  <c r="I253" i="32" s="1"/>
  <c r="H247" i="32"/>
  <c r="H253" i="32" s="1"/>
  <c r="I89" i="32"/>
  <c r="I95" i="32" s="1"/>
  <c r="H89" i="32"/>
  <c r="H95" i="32" s="1"/>
  <c r="I125" i="32"/>
  <c r="I131" i="32" s="1"/>
  <c r="H125" i="32"/>
  <c r="H131" i="32" s="1"/>
  <c r="I330" i="32"/>
  <c r="I336" i="32" s="1"/>
  <c r="H330" i="32"/>
  <c r="H336" i="32" s="1"/>
  <c r="I226" i="32"/>
  <c r="H226" i="32"/>
  <c r="I161" i="32"/>
  <c r="H161" i="32"/>
  <c r="H167" i="32" s="1"/>
  <c r="I317" i="32"/>
  <c r="H317" i="32"/>
  <c r="I46" i="32"/>
  <c r="I52" i="32" s="1"/>
  <c r="H46" i="32"/>
  <c r="H52" i="32" s="1"/>
  <c r="I17" i="32"/>
  <c r="I23" i="32" s="1"/>
  <c r="H17" i="32"/>
  <c r="H23" i="32" s="1"/>
  <c r="I154" i="32"/>
  <c r="I160" i="32" s="1"/>
  <c r="H154" i="32"/>
  <c r="H160" i="32" s="1"/>
  <c r="I31" i="32"/>
  <c r="I37" i="32" s="1"/>
  <c r="H31" i="32"/>
  <c r="H37" i="32" s="1"/>
  <c r="I170" i="32"/>
  <c r="H170" i="32"/>
  <c r="I211" i="32"/>
  <c r="I217" i="32" s="1"/>
  <c r="H211" i="32"/>
  <c r="H217" i="32" s="1"/>
  <c r="I118" i="32"/>
  <c r="I124" i="32" s="1"/>
  <c r="H118" i="32"/>
  <c r="H124" i="32" s="1"/>
  <c r="I270" i="32"/>
  <c r="H270" i="32"/>
  <c r="I235" i="32"/>
  <c r="H235" i="32"/>
  <c r="I169" i="32"/>
  <c r="H169" i="32"/>
  <c r="I262" i="32"/>
  <c r="H262" i="32"/>
  <c r="I168" i="32"/>
  <c r="I174" i="32" s="1"/>
  <c r="H168" i="32"/>
  <c r="H174" i="32" s="1"/>
  <c r="I269" i="32"/>
  <c r="I275" i="32" s="1"/>
  <c r="H269" i="32"/>
  <c r="H275" i="32" s="1"/>
  <c r="I276" i="32"/>
  <c r="I282" i="32" s="1"/>
  <c r="H276" i="32"/>
  <c r="H282" i="32" s="1"/>
  <c r="I316" i="32"/>
  <c r="H316" i="32"/>
  <c r="I225" i="32"/>
  <c r="I231" i="32" s="1"/>
  <c r="H225" i="32"/>
  <c r="H231" i="32" s="1"/>
  <c r="I111" i="32"/>
  <c r="I117" i="32" s="1"/>
  <c r="H111" i="32"/>
  <c r="H117" i="32" s="1"/>
  <c r="I132" i="32"/>
  <c r="I138" i="32" s="1"/>
  <c r="H132" i="32"/>
  <c r="H138" i="32" s="1"/>
  <c r="I234" i="32"/>
  <c r="H234" i="32"/>
  <c r="I233" i="32"/>
  <c r="H233" i="32"/>
  <c r="I175" i="32"/>
  <c r="I181" i="32" s="1"/>
  <c r="H175" i="32"/>
  <c r="H181" i="32" s="1"/>
  <c r="I167" i="32" l="1"/>
  <c r="I239" i="32"/>
  <c r="I261" i="32" s="1"/>
  <c r="I322" i="32"/>
  <c r="I344" i="32" s="1"/>
  <c r="I268" i="32"/>
  <c r="I315" i="32" s="1"/>
  <c r="I74" i="32"/>
  <c r="I96" i="32" s="1"/>
  <c r="I351" i="32"/>
  <c r="I383" i="32" s="1"/>
  <c r="I103" i="32"/>
  <c r="I139" i="32" s="1"/>
  <c r="I8" i="32"/>
  <c r="I9" i="32"/>
  <c r="I45" i="32"/>
  <c r="I67" i="32" s="1"/>
  <c r="I146" i="32"/>
  <c r="I189" i="32" s="1"/>
  <c r="I196" i="32"/>
  <c r="I232" i="32" s="1"/>
  <c r="I16" i="32"/>
  <c r="I38" i="32" s="1"/>
  <c r="H239" i="32"/>
  <c r="H261" i="32" s="1"/>
  <c r="H322" i="32"/>
  <c r="H344" i="32" s="1"/>
  <c r="H268" i="32"/>
  <c r="H315" i="32" s="1"/>
  <c r="H74" i="32"/>
  <c r="H96" i="32" s="1"/>
  <c r="H351" i="32"/>
  <c r="H383" i="32" s="1"/>
  <c r="H103" i="32"/>
  <c r="H139" i="32" s="1"/>
  <c r="H9" i="32"/>
  <c r="H8" i="32"/>
  <c r="H45" i="32"/>
  <c r="H67" i="32" s="1"/>
  <c r="H146" i="32"/>
  <c r="H189" i="32" s="1"/>
  <c r="H196" i="32"/>
  <c r="H232" i="32" s="1"/>
  <c r="H16" i="32"/>
  <c r="H38" i="32" s="1"/>
  <c r="E41" i="19"/>
  <c r="E16" i="19"/>
  <c r="E30" i="19"/>
  <c r="E29" i="19"/>
  <c r="E40" i="19"/>
  <c r="E28" i="19"/>
  <c r="E39" i="19"/>
  <c r="E15" i="19"/>
  <c r="E27" i="19"/>
  <c r="E14" i="19"/>
  <c r="E38" i="19"/>
  <c r="E26" i="19"/>
  <c r="E25" i="19"/>
  <c r="E13" i="19"/>
  <c r="E37" i="19"/>
  <c r="E24" i="19"/>
  <c r="E12" i="19"/>
  <c r="E51" i="19"/>
  <c r="E36" i="19"/>
  <c r="E11" i="19"/>
  <c r="E50" i="19"/>
  <c r="E23" i="19"/>
  <c r="E49" i="19"/>
  <c r="E22" i="19"/>
  <c r="E35" i="19"/>
  <c r="E10" i="19"/>
  <c r="E48" i="19"/>
  <c r="E9" i="19"/>
  <c r="E34" i="19"/>
  <c r="E21" i="19"/>
  <c r="E8" i="19"/>
  <c r="E47" i="19"/>
  <c r="E20" i="19"/>
  <c r="E7" i="19"/>
  <c r="E33" i="19"/>
  <c r="E46" i="19"/>
  <c r="E6" i="19"/>
  <c r="E5" i="19"/>
  <c r="E19" i="19"/>
  <c r="E32" i="19"/>
  <c r="E45" i="19"/>
  <c r="E4" i="19"/>
  <c r="E18" i="19"/>
  <c r="E44" i="19"/>
  <c r="E17" i="19"/>
  <c r="E3" i="19"/>
  <c r="E43" i="19"/>
  <c r="E31" i="19"/>
  <c r="E2" i="19"/>
  <c r="E42" i="19"/>
  <c r="I384" i="32" l="1"/>
  <c r="H384" i="32"/>
  <c r="G9" i="10"/>
  <c r="G8" i="10"/>
  <c r="G7" i="10"/>
  <c r="G6" i="10"/>
  <c r="G5" i="10"/>
  <c r="G4" i="10"/>
  <c r="G3" i="10"/>
  <c r="G2" i="10"/>
  <c r="E2" i="6" l="1"/>
  <c r="F2" i="6" s="1"/>
  <c r="J2" i="6"/>
  <c r="K2" i="6" s="1"/>
  <c r="E3" i="6"/>
  <c r="F3" i="6" s="1"/>
  <c r="J3" i="6"/>
  <c r="E4" i="6"/>
  <c r="G4" i="6" s="1"/>
  <c r="J4" i="6"/>
  <c r="E5" i="6"/>
  <c r="G5" i="6" s="1"/>
  <c r="F5" i="6"/>
  <c r="J5" i="6"/>
  <c r="E6" i="6"/>
  <c r="G6" i="6" s="1"/>
  <c r="F6" i="6"/>
  <c r="J6" i="6"/>
  <c r="E7" i="6"/>
  <c r="F7" i="6"/>
  <c r="G7" i="6"/>
  <c r="J7" i="6"/>
  <c r="E8" i="6"/>
  <c r="G8" i="6" s="1"/>
  <c r="F8" i="6"/>
  <c r="J8" i="6"/>
  <c r="K8" i="6" s="1"/>
  <c r="E9" i="6"/>
  <c r="F9" i="6"/>
  <c r="G9" i="6"/>
  <c r="J9" i="6"/>
  <c r="K9" i="6" s="1"/>
  <c r="L9" i="6" s="1"/>
  <c r="E10" i="6"/>
  <c r="G10" i="6" s="1"/>
  <c r="F10" i="6"/>
  <c r="J10" i="6"/>
  <c r="K10" i="6" s="1"/>
  <c r="L10" i="6" s="1"/>
  <c r="E11" i="6"/>
  <c r="F11" i="6" s="1"/>
  <c r="J11" i="6"/>
  <c r="E12" i="6"/>
  <c r="G12" i="6" s="1"/>
  <c r="J12" i="6"/>
  <c r="E13" i="6"/>
  <c r="G13" i="6" s="1"/>
  <c r="F13" i="6"/>
  <c r="J13" i="6"/>
  <c r="E14" i="6"/>
  <c r="G14" i="6" s="1"/>
  <c r="F14" i="6"/>
  <c r="J14" i="6"/>
  <c r="E15" i="6"/>
  <c r="F15" i="6"/>
  <c r="G15" i="6"/>
  <c r="J15" i="6"/>
  <c r="E16" i="6"/>
  <c r="G16" i="6" s="1"/>
  <c r="F16" i="6"/>
  <c r="J16" i="6"/>
  <c r="K16" i="6" s="1"/>
  <c r="L16" i="6" s="1"/>
  <c r="E17" i="6"/>
  <c r="F17" i="6"/>
  <c r="G17" i="6"/>
  <c r="J17" i="6"/>
  <c r="K17" i="6" s="1"/>
  <c r="L17" i="6" s="1"/>
  <c r="E18" i="6"/>
  <c r="G18" i="6" s="1"/>
  <c r="F18" i="6"/>
  <c r="J18" i="6"/>
  <c r="K18" i="6" s="1"/>
  <c r="L18" i="6" s="1"/>
  <c r="E19" i="6"/>
  <c r="F19" i="6" s="1"/>
  <c r="J19" i="6"/>
  <c r="E20" i="6"/>
  <c r="G20" i="6" s="1"/>
  <c r="J20" i="6"/>
  <c r="E21" i="6"/>
  <c r="G21" i="6" s="1"/>
  <c r="F21" i="6"/>
  <c r="J21" i="6"/>
  <c r="E22" i="6"/>
  <c r="G22" i="6" s="1"/>
  <c r="F22" i="6"/>
  <c r="J22" i="6"/>
  <c r="E23" i="6"/>
  <c r="F23" i="6"/>
  <c r="G23" i="6"/>
  <c r="J23" i="6"/>
  <c r="E24" i="6"/>
  <c r="G24" i="6" s="1"/>
  <c r="F24" i="6"/>
  <c r="J24" i="6"/>
  <c r="K24" i="6" s="1"/>
  <c r="L24" i="6" s="1"/>
  <c r="E2" i="5"/>
  <c r="F2" i="5" s="1"/>
  <c r="G2" i="5" s="1"/>
  <c r="E3" i="5"/>
  <c r="F3" i="5"/>
  <c r="G3" i="5" s="1"/>
  <c r="E4" i="5"/>
  <c r="F4" i="5" s="1"/>
  <c r="E5" i="5"/>
  <c r="F5" i="5"/>
  <c r="E6" i="5"/>
  <c r="F6" i="5" s="1"/>
  <c r="G6" i="5" s="1"/>
  <c r="E7" i="5"/>
  <c r="F7" i="5" s="1"/>
  <c r="G7" i="5" s="1"/>
  <c r="E8" i="5"/>
  <c r="F8" i="5" s="1"/>
  <c r="E9" i="5"/>
  <c r="F9" i="5"/>
  <c r="E10" i="5"/>
  <c r="F10" i="5" s="1"/>
  <c r="G10" i="5" s="1"/>
  <c r="E11" i="5"/>
  <c r="F11" i="5"/>
  <c r="G11" i="5" s="1"/>
  <c r="E12" i="5"/>
  <c r="F12" i="5" s="1"/>
  <c r="E13" i="5"/>
  <c r="F13" i="5"/>
  <c r="E14" i="5"/>
  <c r="F14" i="5" s="1"/>
  <c r="G14" i="5" s="1"/>
  <c r="E15" i="5"/>
  <c r="F15" i="5" s="1"/>
  <c r="G15" i="5" s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K19" i="6" l="1"/>
  <c r="K11" i="6"/>
  <c r="L11" i="6" s="1"/>
  <c r="K3" i="6"/>
  <c r="L3" i="6" s="1"/>
  <c r="K21" i="6"/>
  <c r="L21" i="6" s="1"/>
  <c r="K20" i="6"/>
  <c r="L20" i="6" s="1"/>
  <c r="G19" i="6"/>
  <c r="K13" i="6"/>
  <c r="L13" i="6" s="1"/>
  <c r="K12" i="6"/>
  <c r="L12" i="6" s="1"/>
  <c r="G11" i="6"/>
  <c r="K5" i="6"/>
  <c r="L5" i="6" s="1"/>
  <c r="K4" i="6"/>
  <c r="G3" i="6"/>
  <c r="G13" i="5"/>
  <c r="G5" i="5"/>
  <c r="K23" i="6"/>
  <c r="L23" i="6" s="1"/>
  <c r="K22" i="6"/>
  <c r="L22" i="6" s="1"/>
  <c r="F20" i="6"/>
  <c r="K15" i="6"/>
  <c r="L15" i="6" s="1"/>
  <c r="K14" i="6"/>
  <c r="L14" i="6" s="1"/>
  <c r="F12" i="6"/>
  <c r="K7" i="6"/>
  <c r="L7" i="6" s="1"/>
  <c r="K6" i="6"/>
  <c r="L6" i="6" s="1"/>
  <c r="F4" i="6"/>
  <c r="G9" i="5"/>
  <c r="L8" i="6"/>
  <c r="G4" i="5"/>
  <c r="G12" i="5"/>
  <c r="G8" i="5"/>
  <c r="G2" i="6"/>
  <c r="L2" i="6"/>
  <c r="L4" i="6" l="1"/>
  <c r="L19" i="6"/>
  <c r="L25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nakatova</author>
  </authors>
  <commentList>
    <comment ref="B1" authorId="0" shapeId="0" xr:uid="{D1C6D942-C14F-43CC-BB77-C3E91D3039CA}">
      <text>
        <r>
          <rPr>
            <b/>
            <sz val="8"/>
            <color indexed="81"/>
            <rFont val="Tahoma"/>
            <family val="2"/>
            <charset val="204"/>
          </rPr>
          <t>nakatova:</t>
        </r>
        <r>
          <rPr>
            <sz val="8"/>
            <color indexed="81"/>
            <rFont val="Tahoma"/>
            <family val="2"/>
            <charset val="204"/>
          </rPr>
          <t xml:space="preserve">
Цветом выделены специалисты, с которыми уже работали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E3" authorId="0" shapeId="0" xr:uid="{CBA6D05B-E958-4A01-85A9-501707096375}">
      <text>
        <r>
          <rPr>
            <b/>
            <sz val="9"/>
            <color indexed="81"/>
            <rFont val="Tahoma"/>
            <family val="2"/>
            <charset val="204"/>
          </rPr>
          <t>Автомобили по классам представлены в каталогах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AkatovaNA</author>
  </authors>
  <commentList>
    <comment ref="A14" authorId="0" shapeId="0" xr:uid="{97AFF29B-F4D1-4F5B-8105-D3538F4F0D2A}">
      <text>
        <r>
          <rPr>
            <b/>
            <sz val="8"/>
            <color indexed="81"/>
            <rFont val="Tahoma"/>
            <family val="2"/>
            <charset val="204"/>
          </rPr>
          <t>AkatovaNA:</t>
        </r>
        <r>
          <rPr>
            <sz val="8"/>
            <color indexed="81"/>
            <rFont val="Tahoma"/>
            <family val="2"/>
            <charset val="204"/>
          </rPr>
          <t xml:space="preserve">
Функция с 2-мя переменными параметрами</t>
        </r>
      </text>
    </comment>
  </commentList>
</comments>
</file>

<file path=xl/sharedStrings.xml><?xml version="1.0" encoding="utf-8"?>
<sst xmlns="http://schemas.openxmlformats.org/spreadsheetml/2006/main" count="18479" uniqueCount="1953">
  <si>
    <t>Аналитик</t>
  </si>
  <si>
    <t>Обучение</t>
  </si>
  <si>
    <t>Программист</t>
  </si>
  <si>
    <t>Настройка</t>
  </si>
  <si>
    <t>Технический писатель</t>
  </si>
  <si>
    <t>Подготовка руководства пользователя, программиста</t>
  </si>
  <si>
    <t>Тестировщик</t>
  </si>
  <si>
    <t>Тестирование</t>
  </si>
  <si>
    <t>Документирование настройки справочников</t>
  </si>
  <si>
    <t>Документирование настройки отчетов</t>
  </si>
  <si>
    <t>Разработка справочников</t>
  </si>
  <si>
    <t>Разработка отчетов</t>
  </si>
  <si>
    <t>Руководитель проекта</t>
  </si>
  <si>
    <t>Постановка задачи</t>
  </si>
  <si>
    <t>Подготовка технического задания</t>
  </si>
  <si>
    <t>Предварительный анализ</t>
  </si>
  <si>
    <t>Технический специалист</t>
  </si>
  <si>
    <t>Подключение к интернету</t>
  </si>
  <si>
    <t>Инсталяция 1С</t>
  </si>
  <si>
    <t>Доставка и монтаж оборудования, инсталяция ОС</t>
  </si>
  <si>
    <t>Стоимость услуги</t>
  </si>
  <si>
    <t>Стоимость 1 часа, $</t>
  </si>
  <si>
    <t>Длительность, ч.</t>
  </si>
  <si>
    <t>Исполнитель</t>
  </si>
  <si>
    <t>Услуги</t>
  </si>
  <si>
    <t>ДКСУ</t>
  </si>
  <si>
    <t>ДУК</t>
  </si>
  <si>
    <t>Департамент</t>
  </si>
  <si>
    <t>Ресурс</t>
  </si>
  <si>
    <t>Курс доллара, р</t>
  </si>
  <si>
    <t>Подоходный налог, %</t>
  </si>
  <si>
    <t>Сотрудник 14</t>
  </si>
  <si>
    <t>Сотрудник 13</t>
  </si>
  <si>
    <t>Сотрудник 12</t>
  </si>
  <si>
    <t>Сотрудник 11</t>
  </si>
  <si>
    <t>Сотрудник 10</t>
  </si>
  <si>
    <t>Сотрудник 9</t>
  </si>
  <si>
    <t>Сотрудник 8</t>
  </si>
  <si>
    <t>Сотрудник 7</t>
  </si>
  <si>
    <t>Сотрудник 6</t>
  </si>
  <si>
    <t>Сотрудник 5</t>
  </si>
  <si>
    <t>Сотрудник 4</t>
  </si>
  <si>
    <t>Сотрудник 3</t>
  </si>
  <si>
    <t>Сотрудник 2</t>
  </si>
  <si>
    <t>Сотрудник 1</t>
  </si>
  <si>
    <t>К выдаче,
руб</t>
  </si>
  <si>
    <t>Подоходный налог, $</t>
  </si>
  <si>
    <t>Начислено, $</t>
  </si>
  <si>
    <t>Отработано часов</t>
  </si>
  <si>
    <t>Тарифная ставка, $/час</t>
  </si>
  <si>
    <t>Сотрудник</t>
  </si>
  <si>
    <t>№</t>
  </si>
  <si>
    <t>ИТОГО</t>
  </si>
  <si>
    <t>Сотрудник 23</t>
  </si>
  <si>
    <t xml:space="preserve"> </t>
  </si>
  <si>
    <t>Сотрудник 22</t>
  </si>
  <si>
    <t>Сотрудник 21</t>
  </si>
  <si>
    <t>Сотрудник 20</t>
  </si>
  <si>
    <t>Сотрудник 19</t>
  </si>
  <si>
    <t>Сотрудник 18</t>
  </si>
  <si>
    <t>Сотрудник 17</t>
  </si>
  <si>
    <t>Сотрудник 16</t>
  </si>
  <si>
    <t>Сотрудник 15</t>
  </si>
  <si>
    <t>премия &lt;=10 лет</t>
  </si>
  <si>
    <t>премия &gt;10 лет</t>
  </si>
  <si>
    <t>Пенсионный фонд</t>
  </si>
  <si>
    <t>Подоходный налог</t>
  </si>
  <si>
    <t>К выдаче, руб.</t>
  </si>
  <si>
    <t>Премия</t>
  </si>
  <si>
    <t>Стаж работы</t>
  </si>
  <si>
    <t>Дата найма</t>
  </si>
  <si>
    <t>Дата рождения</t>
  </si>
  <si>
    <t>Начислено</t>
  </si>
  <si>
    <t>Отработано, час.</t>
  </si>
  <si>
    <t>Тарифная ставка, руб.</t>
  </si>
  <si>
    <t>Отдел</t>
  </si>
  <si>
    <t>Коэфф. надбавки</t>
  </si>
  <si>
    <t>Оклад, у.е.</t>
  </si>
  <si>
    <t>Надбавка, у.е.</t>
  </si>
  <si>
    <t>ТКБ</t>
  </si>
  <si>
    <t>АПС</t>
  </si>
  <si>
    <t>ОТД</t>
  </si>
  <si>
    <t>ОНК</t>
  </si>
  <si>
    <t>Сотрудник 24</t>
  </si>
  <si>
    <t>Сотрудник 25</t>
  </si>
  <si>
    <t>Сотрудник 26</t>
  </si>
  <si>
    <t>Сотрудник 27</t>
  </si>
  <si>
    <t>Сотрудник 28</t>
  </si>
  <si>
    <t>Сотрудник 29</t>
  </si>
  <si>
    <t>Сотрудник 30</t>
  </si>
  <si>
    <t>Сотрудник 31</t>
  </si>
  <si>
    <t>Сотрудник 32</t>
  </si>
  <si>
    <t>Сотрудник 33</t>
  </si>
  <si>
    <t>Сотрудник 34</t>
  </si>
  <si>
    <t>Сотрудник 35</t>
  </si>
  <si>
    <t>Сотрудник 36</t>
  </si>
  <si>
    <t>Сотрудник 37</t>
  </si>
  <si>
    <t>Сотрудник 38</t>
  </si>
  <si>
    <t>Сотрудник 39</t>
  </si>
  <si>
    <t>Сотрудник 40</t>
  </si>
  <si>
    <t>Сотрудник 41</t>
  </si>
  <si>
    <t>Сотрудник 42</t>
  </si>
  <si>
    <t>Сотрудник 43</t>
  </si>
  <si>
    <t>Сотрудник 44</t>
  </si>
  <si>
    <t>Сотрудник 45</t>
  </si>
  <si>
    <t>Сотрудник 46</t>
  </si>
  <si>
    <t>Сотрудник 47</t>
  </si>
  <si>
    <t>Сотрудник 48</t>
  </si>
  <si>
    <t>Сотрудник 49</t>
  </si>
  <si>
    <t>ID заказа</t>
  </si>
  <si>
    <t>Наименование</t>
  </si>
  <si>
    <t>Торговая марка</t>
  </si>
  <si>
    <t>Цена за шт, р.</t>
  </si>
  <si>
    <t>Кол-во, шт</t>
  </si>
  <si>
    <t>Скидка, р.</t>
  </si>
  <si>
    <t>K001</t>
  </si>
  <si>
    <t>Кроссовки</t>
  </si>
  <si>
    <t>Adidas</t>
  </si>
  <si>
    <t>K002</t>
  </si>
  <si>
    <t>Puma</t>
  </si>
  <si>
    <t>K003</t>
  </si>
  <si>
    <t>Skechers</t>
  </si>
  <si>
    <t>K004</t>
  </si>
  <si>
    <t>Brooks</t>
  </si>
  <si>
    <t>K005</t>
  </si>
  <si>
    <t>Спортивный костюм</t>
  </si>
  <si>
    <t>Nike</t>
  </si>
  <si>
    <t>K006</t>
  </si>
  <si>
    <t>Жилет</t>
  </si>
  <si>
    <t>K007</t>
  </si>
  <si>
    <t>Майка</t>
  </si>
  <si>
    <t>K008</t>
  </si>
  <si>
    <t>Reebok</t>
  </si>
  <si>
    <t>K009</t>
  </si>
  <si>
    <t>K010</t>
  </si>
  <si>
    <t>Шорты</t>
  </si>
  <si>
    <t>Asics</t>
  </si>
  <si>
    <t>K011</t>
  </si>
  <si>
    <t>Джемпер</t>
  </si>
  <si>
    <t>K012</t>
  </si>
  <si>
    <t>Фуфайка</t>
  </si>
  <si>
    <t>Termit</t>
  </si>
  <si>
    <t>K013</t>
  </si>
  <si>
    <t>Ветровка</t>
  </si>
  <si>
    <t>K014</t>
  </si>
  <si>
    <t>Брюки</t>
  </si>
  <si>
    <t>Пол</t>
  </si>
  <si>
    <t>Дата
рождения</t>
  </si>
  <si>
    <t>Город</t>
  </si>
  <si>
    <t>Оклад, €</t>
  </si>
  <si>
    <t>Номер страховки</t>
  </si>
  <si>
    <t>м</t>
  </si>
  <si>
    <t>Москва</t>
  </si>
  <si>
    <t>ж</t>
  </si>
  <si>
    <t>Звенигород</t>
  </si>
  <si>
    <t>А454МР</t>
  </si>
  <si>
    <t>Нижний Новгород</t>
  </si>
  <si>
    <t>Екатеринбург</t>
  </si>
  <si>
    <t>В858ОР</t>
  </si>
  <si>
    <t>К909ОМ</t>
  </si>
  <si>
    <t>Казань</t>
  </si>
  <si>
    <t>А222СР</t>
  </si>
  <si>
    <t>М555ММ</t>
  </si>
  <si>
    <t>Ярославль</t>
  </si>
  <si>
    <t>Т333УТ</t>
  </si>
  <si>
    <t>Т656АМ</t>
  </si>
  <si>
    <t>Санкт-Петербург</t>
  </si>
  <si>
    <t>Владимир</t>
  </si>
  <si>
    <t>С001ОС</t>
  </si>
  <si>
    <t>Красногорск</t>
  </si>
  <si>
    <t>К757ОТ</t>
  </si>
  <si>
    <t>М303РУ</t>
  </si>
  <si>
    <t>М007НУ</t>
  </si>
  <si>
    <t>О777ОО</t>
  </si>
  <si>
    <t>А555АА</t>
  </si>
  <si>
    <t>Н333ОХ</t>
  </si>
  <si>
    <t>Р100ОТ</t>
  </si>
  <si>
    <t>Р278СХ</t>
  </si>
  <si>
    <t>Е303ОС</t>
  </si>
  <si>
    <t>Сотрудник 50</t>
  </si>
  <si>
    <t>Товары</t>
  </si>
  <si>
    <t>Количество на один АРМ</t>
  </si>
  <si>
    <t xml:space="preserve">Закупочная цена   </t>
  </si>
  <si>
    <t>Накладные расходы на ед.</t>
  </si>
  <si>
    <t>Процент логистических расходов</t>
  </si>
  <si>
    <t>Коэффициент наценки</t>
  </si>
  <si>
    <t>Стоимость</t>
  </si>
  <si>
    <t>Единица измерения</t>
  </si>
  <si>
    <t>Системный блок</t>
  </si>
  <si>
    <t>Мониторы</t>
  </si>
  <si>
    <t>шт.</t>
  </si>
  <si>
    <t>Факс-модем</t>
  </si>
  <si>
    <t>Сетевая карта</t>
  </si>
  <si>
    <t>Кабель</t>
  </si>
  <si>
    <t>Источник бесперебойного питания</t>
  </si>
  <si>
    <t>Средства резервного копирования</t>
  </si>
  <si>
    <t>Лицензия 1С</t>
  </si>
  <si>
    <t>Внутренняя спецификация ST01182</t>
  </si>
  <si>
    <t>Характеристика</t>
  </si>
  <si>
    <t>Значение</t>
  </si>
  <si>
    <t>Юридическое лицо:</t>
  </si>
  <si>
    <t>ООО "ИБС"</t>
  </si>
  <si>
    <t>Заказчик:</t>
  </si>
  <si>
    <t>Ремонтная мастерская №12</t>
  </si>
  <si>
    <t>Руководитель проекта:</t>
  </si>
  <si>
    <t>Акатова Наталья Анатольевна</t>
  </si>
  <si>
    <t>Подразделения:</t>
  </si>
  <si>
    <t>ДКСУ, ДУК</t>
  </si>
  <si>
    <t>Название договора/проекта:</t>
  </si>
  <si>
    <t>1С: Ремонтная мастерская</t>
  </si>
  <si>
    <t>Вид проекта:</t>
  </si>
  <si>
    <t>коммерческий</t>
  </si>
  <si>
    <t>Вид договора:</t>
  </si>
  <si>
    <t>Поставка товаров и оказание услуг</t>
  </si>
  <si>
    <t>Номер договора/проекта:</t>
  </si>
  <si>
    <t>Валюта договора:</t>
  </si>
  <si>
    <t>RUB</t>
  </si>
  <si>
    <t>Курс по отношению к доллару:</t>
  </si>
  <si>
    <t>Ставка НДС:</t>
  </si>
  <si>
    <t>Базовая наценка</t>
  </si>
  <si>
    <t>Количество рабочих мест</t>
  </si>
  <si>
    <t>Заказ оборудования (1)/ нет (0)</t>
  </si>
  <si>
    <t>Типовой (0)/ Проектирование (1)</t>
  </si>
  <si>
    <t>Себестоимость</t>
  </si>
  <si>
    <t>Доход</t>
  </si>
  <si>
    <t>Прибыль</t>
  </si>
  <si>
    <t>Шоколад</t>
  </si>
  <si>
    <t>Конфеты</t>
  </si>
  <si>
    <t>Алёнка</t>
  </si>
  <si>
    <t>Красная шапочка</t>
  </si>
  <si>
    <t>Тип</t>
  </si>
  <si>
    <t>Вдохновение</t>
  </si>
  <si>
    <t>Белочка</t>
  </si>
  <si>
    <t>Вид</t>
  </si>
  <si>
    <t>Гвардейский</t>
  </si>
  <si>
    <t>Грильяж в шоколаде</t>
  </si>
  <si>
    <t>Люкс</t>
  </si>
  <si>
    <t>Каракум</t>
  </si>
  <si>
    <t>Мечта</t>
  </si>
  <si>
    <t>Мишка косолапый</t>
  </si>
  <si>
    <t>Осенний вальс</t>
  </si>
  <si>
    <t>Петушок</t>
  </si>
  <si>
    <t>Сливочный</t>
  </si>
  <si>
    <t>Стратосфера</t>
  </si>
  <si>
    <t>Бабаевский</t>
  </si>
  <si>
    <t>Ну-ка, отними</t>
  </si>
  <si>
    <t>Дата поставки</t>
  </si>
  <si>
    <t>Количество</t>
  </si>
  <si>
    <t>Сумма, р</t>
  </si>
  <si>
    <t>Клиент</t>
  </si>
  <si>
    <t>набор "Радость"</t>
  </si>
  <si>
    <t>компания "Мечтатель"</t>
  </si>
  <si>
    <t>набор "Улыбка"</t>
  </si>
  <si>
    <t>фирма "Франкония"</t>
  </si>
  <si>
    <t>набор "Забота"</t>
  </si>
  <si>
    <t>компания "Сладкая жизнь"</t>
  </si>
  <si>
    <t>набор "Мечта"</t>
  </si>
  <si>
    <t>ООО "Счастливы вместе"</t>
  </si>
  <si>
    <t>набор "Доброта"</t>
  </si>
  <si>
    <t>ООО "Молодец"</t>
  </si>
  <si>
    <t>набор "Нежность"</t>
  </si>
  <si>
    <t>компания "Рапсодия"</t>
  </si>
  <si>
    <t>набор "Прелесть"</t>
  </si>
  <si>
    <t>фирма "Нирвана"</t>
  </si>
  <si>
    <t>ООО "Фаворит"</t>
  </si>
  <si>
    <t>Коэфф надбавки</t>
  </si>
  <si>
    <r>
      <t xml:space="preserve">Надбавка, </t>
    </r>
    <r>
      <rPr>
        <b/>
        <sz val="11"/>
        <rFont val="Calibri"/>
        <family val="2"/>
        <charset val="204"/>
      </rPr>
      <t>€</t>
    </r>
  </si>
  <si>
    <t>№ п/п</t>
  </si>
  <si>
    <t>ФИО</t>
  </si>
  <si>
    <t>Отделение / отдел</t>
  </si>
  <si>
    <t>Отдел/ группа</t>
  </si>
  <si>
    <t>Должность</t>
  </si>
  <si>
    <t>Линейный руководитель</t>
  </si>
  <si>
    <t>Роль в проекте</t>
  </si>
  <si>
    <t>Стоимость 1 ч., $</t>
  </si>
  <si>
    <t>Акжигитова Айна Асхатовна</t>
  </si>
  <si>
    <t>ДБПТО</t>
  </si>
  <si>
    <t>Отделение бизнес приложений</t>
  </si>
  <si>
    <t>Отдел финансы</t>
  </si>
  <si>
    <t>Стажер-специалист</t>
  </si>
  <si>
    <t>Базаров Павел Васильевич </t>
  </si>
  <si>
    <t>Консультант</t>
  </si>
  <si>
    <t>Апрельский Егор Вадимович</t>
  </si>
  <si>
    <t>ДРСО</t>
  </si>
  <si>
    <t xml:space="preserve">Центр компетенций </t>
  </si>
  <si>
    <t>Карпухина Анастасия Валериевна</t>
  </si>
  <si>
    <t>Артемьев Евгений Николаевич</t>
  </si>
  <si>
    <t>Воробьев Владимир Михайлович</t>
  </si>
  <si>
    <t xml:space="preserve">Баранникова Анна Юрьевна </t>
  </si>
  <si>
    <t>Отдел логистика</t>
  </si>
  <si>
    <t>Стажер-консультант</t>
  </si>
  <si>
    <t>Климова Надежда Николаевна</t>
  </si>
  <si>
    <t>Белокуров Василий Николаевич</t>
  </si>
  <si>
    <t>Борисов Григорий Анатольевич</t>
  </si>
  <si>
    <t>ДОРМ</t>
  </si>
  <si>
    <t>Центр компетенции в облати автоматизации управления производством в металлургических предприятиях</t>
  </si>
  <si>
    <t>Филиппов Антон Михайлович</t>
  </si>
  <si>
    <t>Бочаров Глеб Алексеевич</t>
  </si>
  <si>
    <t>Отделение Управленческого Консалтинга (ОУК)</t>
  </si>
  <si>
    <t>Пастернак Игорь Вениаминович</t>
  </si>
  <si>
    <t>Быков Валерий Иванович</t>
  </si>
  <si>
    <t>Отделение корпоративных решений</t>
  </si>
  <si>
    <t>Отдел хранилищ данных</t>
  </si>
  <si>
    <t>Алмазов Сергей Евгеньевич</t>
  </si>
  <si>
    <t>Варламов Глеб Александрович</t>
  </si>
  <si>
    <t>ДСР</t>
  </si>
  <si>
    <t>Отделение системной архитектуры</t>
  </si>
  <si>
    <t>Бычков Роман Юрьевич</t>
  </si>
  <si>
    <t>Проектировщик</t>
  </si>
  <si>
    <t>Востоков-Шевич Дмитрий Сергеевич</t>
  </si>
  <si>
    <t>Архитектор</t>
  </si>
  <si>
    <t>Плещ Кирилл Александрович</t>
  </si>
  <si>
    <t>Гавричкина Наталья Владимировна</t>
  </si>
  <si>
    <t>Отделение Развития Корпоративных Университетов (ОРКУ)</t>
  </si>
  <si>
    <t>Вербецкий Алексей Дмитриевич</t>
  </si>
  <si>
    <t>Гагарин Михаил Викторович</t>
  </si>
  <si>
    <t xml:space="preserve">Гасилин Павел Васильевич </t>
  </si>
  <si>
    <t>Отделение «Практика SAP»</t>
  </si>
  <si>
    <t>Отдел систем управления персоналом</t>
  </si>
  <si>
    <t>Меркулова Ирина Сергеевна</t>
  </si>
  <si>
    <t>Глушков Евгений Владимирович</t>
  </si>
  <si>
    <t>Болтовский Борис Васильевич</t>
  </si>
  <si>
    <t xml:space="preserve">Гриднев Алексей Петрович </t>
  </si>
  <si>
    <t>Баранов Руслан Николаевич</t>
  </si>
  <si>
    <t>Деева Дарья Александровна</t>
  </si>
  <si>
    <t>Производственное отделение</t>
  </si>
  <si>
    <t>Отдел проектирования</t>
  </si>
  <si>
    <t>Тарасов Валерий Владимирович</t>
  </si>
  <si>
    <t>Дудко Константин Николаевич</t>
  </si>
  <si>
    <t xml:space="preserve">Демидов Дмитрий Михайлович </t>
  </si>
  <si>
    <t>Зеленевский Владимир Валерьевич</t>
  </si>
  <si>
    <t>Технический отдел</t>
  </si>
  <si>
    <t>Петроченков Игорь Сергеевич</t>
  </si>
  <si>
    <t>Иванов Иван Иванович</t>
  </si>
  <si>
    <t>Калагин Дмитрий Сергеевич</t>
  </si>
  <si>
    <t>Кондаков Кирилл Дмитриевич</t>
  </si>
  <si>
    <t xml:space="preserve">Болховитинов Станислав Борисович </t>
  </si>
  <si>
    <t>Кононыхин Петр Николаевич</t>
  </si>
  <si>
    <t>Котов Дмитрий Александрович</t>
  </si>
  <si>
    <t>Старший консультант</t>
  </si>
  <si>
    <t>Кочегарова Елена Александровна</t>
  </si>
  <si>
    <t>Крейтор Сергей Игоревич</t>
  </si>
  <si>
    <t>Ведущий консультант</t>
  </si>
  <si>
    <t>Хмельков Игорь Александрович</t>
  </si>
  <si>
    <t>Кузнецов Мирон Сергеевич</t>
  </si>
  <si>
    <t>Николаев Станислав Константинович</t>
  </si>
  <si>
    <t>Лаврентьев Артём Александрович</t>
  </si>
  <si>
    <t>Лисунов Антон Владимирович</t>
  </si>
  <si>
    <t>Наконечный Олег Владимирович</t>
  </si>
  <si>
    <t>Локтина Элеонора Валерьевна</t>
  </si>
  <si>
    <t>Макаров Игорь Борисович</t>
  </si>
  <si>
    <t>ДПТЭК</t>
  </si>
  <si>
    <t>Отделение по работе с предприятиями нефтяной промышленности</t>
  </si>
  <si>
    <t>Отдел развития региональных продаж</t>
  </si>
  <si>
    <t>Хесин Лев Борисович</t>
  </si>
  <si>
    <t>Сейл</t>
  </si>
  <si>
    <t>Малышев Сергей Александрович</t>
  </si>
  <si>
    <t>Домрачев Георгий Вячеславович</t>
  </si>
  <si>
    <t>Маркова Александра Валерьевна</t>
  </si>
  <si>
    <t>Михайлов Михаил Александрович</t>
  </si>
  <si>
    <t>Инженер</t>
  </si>
  <si>
    <t>Булгаков Михаил Викторович</t>
  </si>
  <si>
    <t>Михайлова Наталья Николаевна</t>
  </si>
  <si>
    <t>Михалевич Андрей Станиславович</t>
  </si>
  <si>
    <t>Молчанов Рустам Олегович</t>
  </si>
  <si>
    <t>Петров Вячеслав Анатольевич</t>
  </si>
  <si>
    <t>Петров Перт Петрович</t>
  </si>
  <si>
    <t>Подолина Екатерина Сергеевна</t>
  </si>
  <si>
    <t>Пушкарева Полина Витальевна</t>
  </si>
  <si>
    <t>Разин Вадим Владимирович</t>
  </si>
  <si>
    <t>Росс Владислав Сергеевич</t>
  </si>
  <si>
    <t>Отдел интегрированных систем управления</t>
  </si>
  <si>
    <t>Шабанов Александр Петрович</t>
  </si>
  <si>
    <t>Ружинская Татьяна Сергеевна</t>
  </si>
  <si>
    <t>Рязанов Федор Александрович</t>
  </si>
  <si>
    <t>Самсонов Яков Михайлович</t>
  </si>
  <si>
    <t>Тухбатов Расиль Равилович</t>
  </si>
  <si>
    <t>Сержантов Павел Сергеевич</t>
  </si>
  <si>
    <t>Повышев Олег Николаевич</t>
  </si>
  <si>
    <t>Сержантова Марина Владимировна</t>
  </si>
  <si>
    <t>Сидоров Сидор Сидорович</t>
  </si>
  <si>
    <t>Крысанов Сергей Алексеевич</t>
  </si>
  <si>
    <t>Симонов Антон Николаевич</t>
  </si>
  <si>
    <t>Голяндин Алексей Николаевич</t>
  </si>
  <si>
    <t>Сиренко Александр Николаевич</t>
  </si>
  <si>
    <t>Соболева Ольга Юрьевна</t>
  </si>
  <si>
    <t>Соколов Сергей Николаевич</t>
  </si>
  <si>
    <t>Степанова Анна Сергеевна</t>
  </si>
  <si>
    <t>Палкин Александр Леонидович</t>
  </si>
  <si>
    <t>Столков Сергей Владимирович</t>
  </si>
  <si>
    <t>Отдел управление эффективностью компании</t>
  </si>
  <si>
    <t>Хлевнюк Сергей Вадимович</t>
  </si>
  <si>
    <t>Терентьев Валерий Николаевич</t>
  </si>
  <si>
    <t>Тулубаев Дмитрий Викторович</t>
  </si>
  <si>
    <t>Суетов Борис Борисович</t>
  </si>
  <si>
    <t>Усманов Руслан Умярович</t>
  </si>
  <si>
    <t>Усманов Рустем Умярович</t>
  </si>
  <si>
    <t>Фомин Алексей Васильевич</t>
  </si>
  <si>
    <t xml:space="preserve">Хорошилов Иван Анатольевич                        </t>
  </si>
  <si>
    <t>Чигвинцев Антон Сергеевич</t>
  </si>
  <si>
    <t>Васильев Алексей Иванович</t>
  </si>
  <si>
    <t>Чичеров Александр Александрович</t>
  </si>
  <si>
    <t>Лозовицкий Игорь Борисович</t>
  </si>
  <si>
    <t>Шалтыков Иван Николаевич</t>
  </si>
  <si>
    <t>Шаталов Андрей Константинович</t>
  </si>
  <si>
    <t>Штембульский Андрей Николаевич</t>
  </si>
  <si>
    <t>Севостьянов Максим Михайлович</t>
  </si>
  <si>
    <t>Щербатых Ирина Викторовна</t>
  </si>
  <si>
    <t>Юдина Елена Сергеевна</t>
  </si>
  <si>
    <t>Юмагулова Наталья Наильевна</t>
  </si>
  <si>
    <t>Дата</t>
  </si>
  <si>
    <t>Серия "Нежность"</t>
  </si>
  <si>
    <t>фирма "Рапсодия"</t>
  </si>
  <si>
    <t>фирма "Фаворит"</t>
  </si>
  <si>
    <t>фирма "Перспектива"</t>
  </si>
  <si>
    <t>Серия "Прелесть"</t>
  </si>
  <si>
    <t>ООО "Рапсодия"</t>
  </si>
  <si>
    <t>ООО "Перспектива"</t>
  </si>
  <si>
    <t>ООО "Нирвана"</t>
  </si>
  <si>
    <t>Лицей "Фаворит"</t>
  </si>
  <si>
    <t>Лицей "Рапсодия"</t>
  </si>
  <si>
    <t>Лицей "Перспектива"</t>
  </si>
  <si>
    <t>Лицей "Нирвана"</t>
  </si>
  <si>
    <t>Серия "Доброта"</t>
  </si>
  <si>
    <t>компания "Фаворит"</t>
  </si>
  <si>
    <t>Серия "Радость"</t>
  </si>
  <si>
    <t>компания "Перспектива"</t>
  </si>
  <si>
    <t>компания "Нирвана"</t>
  </si>
  <si>
    <t>ЗАО "Фаворит"</t>
  </si>
  <si>
    <t>ЗАО "Рапсодия"</t>
  </si>
  <si>
    <t>ЗАО "Перспектива"</t>
  </si>
  <si>
    <t>ЗАО "Нирвана"</t>
  </si>
  <si>
    <t>АО "Фаворит"</t>
  </si>
  <si>
    <t>АО "Рапсодия"</t>
  </si>
  <si>
    <t>АО "Перспектива"</t>
  </si>
  <si>
    <t>АО "Нирвана"</t>
  </si>
  <si>
    <t>Серия "Мечта"</t>
  </si>
  <si>
    <t>Таблица условий:</t>
  </si>
  <si>
    <t>гамак Лежебока</t>
  </si>
  <si>
    <t>качели Веселье</t>
  </si>
  <si>
    <t>горка Жираф</t>
  </si>
  <si>
    <t>детская горка Сова</t>
  </si>
  <si>
    <t>ОТВЕТ ПО ЗАДАЧЕ:</t>
  </si>
  <si>
    <t>Код заказа</t>
  </si>
  <si>
    <t>12/А/001</t>
  </si>
  <si>
    <t>ЗАО "Ночь"</t>
  </si>
  <si>
    <t>12/А/002</t>
  </si>
  <si>
    <t>12/А/003</t>
  </si>
  <si>
    <t>АО "Баловень"</t>
  </si>
  <si>
    <t>12/А/004</t>
  </si>
  <si>
    <t>12/А/005</t>
  </si>
  <si>
    <t>12/А/006</t>
  </si>
  <si>
    <t>12/А/007</t>
  </si>
  <si>
    <t>гамак Отдых</t>
  </si>
  <si>
    <t>12/А/008</t>
  </si>
  <si>
    <t>компания "Мой страх"</t>
  </si>
  <si>
    <t>12/А/009</t>
  </si>
  <si>
    <t>качели Самолет</t>
  </si>
  <si>
    <t>фирма "Формула сна"</t>
  </si>
  <si>
    <t>12/А/010</t>
  </si>
  <si>
    <t>фирма "Гавань"</t>
  </si>
  <si>
    <t>12/А/011</t>
  </si>
  <si>
    <t>детская горка Супер</t>
  </si>
  <si>
    <t>ООО "Красота"</t>
  </si>
  <si>
    <t>12/А/012</t>
  </si>
  <si>
    <t>ООО "Сладкий сон"</t>
  </si>
  <si>
    <t>12/А/013</t>
  </si>
  <si>
    <t>горка Панда</t>
  </si>
  <si>
    <t>12/А/014</t>
  </si>
  <si>
    <t>компания "Легенда"</t>
  </si>
  <si>
    <t>12/А/015</t>
  </si>
  <si>
    <t>12/А/016</t>
  </si>
  <si>
    <t>12/А/017</t>
  </si>
  <si>
    <t>ЗАО "Медок"</t>
  </si>
  <si>
    <t>12/А/018</t>
  </si>
  <si>
    <t>12/А/019</t>
  </si>
  <si>
    <t>12/А/020</t>
  </si>
  <si>
    <t>12/А/021</t>
  </si>
  <si>
    <t>12/А/022</t>
  </si>
  <si>
    <t>12/А/023</t>
  </si>
  <si>
    <t>12/А/024</t>
  </si>
  <si>
    <t>12/А/025</t>
  </si>
  <si>
    <t>12/А/026</t>
  </si>
  <si>
    <t>12/А/027</t>
  </si>
  <si>
    <t>12/А/028</t>
  </si>
  <si>
    <t>12/А/029</t>
  </si>
  <si>
    <t>12/А/030</t>
  </si>
  <si>
    <t>12/А/031</t>
  </si>
  <si>
    <t>12/А/032</t>
  </si>
  <si>
    <t>12/А/033</t>
  </si>
  <si>
    <t>12/А/034</t>
  </si>
  <si>
    <t>12/А/035</t>
  </si>
  <si>
    <t>12/А/036</t>
  </si>
  <si>
    <t>12/А/037</t>
  </si>
  <si>
    <t>12/А/038</t>
  </si>
  <si>
    <t>12/А/039</t>
  </si>
  <si>
    <t>12/А/040</t>
  </si>
  <si>
    <t>12/А/041</t>
  </si>
  <si>
    <t>12/А/042</t>
  </si>
  <si>
    <t>12/А/043</t>
  </si>
  <si>
    <t>12/А/044</t>
  </si>
  <si>
    <t>12/А/045</t>
  </si>
  <si>
    <t>12/А/046</t>
  </si>
  <si>
    <t>12/А/047</t>
  </si>
  <si>
    <t>12/А/048</t>
  </si>
  <si>
    <t>12/А/049</t>
  </si>
  <si>
    <t>12/А/050</t>
  </si>
  <si>
    <t>12/А/051</t>
  </si>
  <si>
    <t>12/А/052</t>
  </si>
  <si>
    <t>12/А/053</t>
  </si>
  <si>
    <t>12/А/054</t>
  </si>
  <si>
    <t>12/А/055</t>
  </si>
  <si>
    <t>12/А/056</t>
  </si>
  <si>
    <t>12/А/057</t>
  </si>
  <si>
    <t>12/А/058</t>
  </si>
  <si>
    <t>12/А/059</t>
  </si>
  <si>
    <t>12/А/060</t>
  </si>
  <si>
    <t>12/А/061</t>
  </si>
  <si>
    <t>12/А/062</t>
  </si>
  <si>
    <t>12/А/063</t>
  </si>
  <si>
    <t>12/А/064</t>
  </si>
  <si>
    <t>12/А/065</t>
  </si>
  <si>
    <t>12/А/066</t>
  </si>
  <si>
    <t>12/А/067</t>
  </si>
  <si>
    <t>12/А/068</t>
  </si>
  <si>
    <t>12/А/069</t>
  </si>
  <si>
    <t>12/А/070</t>
  </si>
  <si>
    <t>12/А/071</t>
  </si>
  <si>
    <t>12/А/072</t>
  </si>
  <si>
    <t>12/А/073</t>
  </si>
  <si>
    <t>12/А/074</t>
  </si>
  <si>
    <t>12/А/075</t>
  </si>
  <si>
    <t>12/А/076</t>
  </si>
  <si>
    <t>12/А/077</t>
  </si>
  <si>
    <t>12/А/078</t>
  </si>
  <si>
    <t>12/А/079</t>
  </si>
  <si>
    <t>12/А/080</t>
  </si>
  <si>
    <t>12/А/081</t>
  </si>
  <si>
    <t>12/А/082</t>
  </si>
  <si>
    <t>12/А/083</t>
  </si>
  <si>
    <t>12/А/084</t>
  </si>
  <si>
    <t>12/А/085</t>
  </si>
  <si>
    <t>12/А/086</t>
  </si>
  <si>
    <t>12/А/087</t>
  </si>
  <si>
    <t>12/А/088</t>
  </si>
  <si>
    <t>12/А/089</t>
  </si>
  <si>
    <t>12/А/090</t>
  </si>
  <si>
    <t>12/А/091</t>
  </si>
  <si>
    <t>12/А/092</t>
  </si>
  <si>
    <t>12/А/093</t>
  </si>
  <si>
    <t>12/А/094</t>
  </si>
  <si>
    <t>12/А/095</t>
  </si>
  <si>
    <t>12/А/096</t>
  </si>
  <si>
    <t>12/А/097</t>
  </si>
  <si>
    <t>12/А/098</t>
  </si>
  <si>
    <t>12/А/099</t>
  </si>
  <si>
    <t>12/А/100</t>
  </si>
  <si>
    <t>12/А/101</t>
  </si>
  <si>
    <t>12/А/102</t>
  </si>
  <si>
    <t>12/А/103</t>
  </si>
  <si>
    <t>12/А/104</t>
  </si>
  <si>
    <t>12/А/105</t>
  </si>
  <si>
    <t>12/А/106</t>
  </si>
  <si>
    <t>12/А/107</t>
  </si>
  <si>
    <t>12/А/108</t>
  </si>
  <si>
    <t>12/А/109</t>
  </si>
  <si>
    <t>12/А/110</t>
  </si>
  <si>
    <t>12/А/111</t>
  </si>
  <si>
    <t>12/А/112</t>
  </si>
  <si>
    <t>12/А/113</t>
  </si>
  <si>
    <t>12/А/114</t>
  </si>
  <si>
    <t>12/А/115</t>
  </si>
  <si>
    <t>12/А/116</t>
  </si>
  <si>
    <t>12/А/117</t>
  </si>
  <si>
    <t>12/А/118</t>
  </si>
  <si>
    <t>12/А/119</t>
  </si>
  <si>
    <t>12/А/120</t>
  </si>
  <si>
    <t>12/А/121</t>
  </si>
  <si>
    <t>12/А/122</t>
  </si>
  <si>
    <t>12/А/123</t>
  </si>
  <si>
    <t>12/А/124</t>
  </si>
  <si>
    <t>12/А/125</t>
  </si>
  <si>
    <t>12/А/126</t>
  </si>
  <si>
    <t>12/А/127</t>
  </si>
  <si>
    <t>12/А/128</t>
  </si>
  <si>
    <t>12/А/129</t>
  </si>
  <si>
    <t>12/А/130</t>
  </si>
  <si>
    <t>12/А/131</t>
  </si>
  <si>
    <t>12/А/132</t>
  </si>
  <si>
    <t>12/А/133</t>
  </si>
  <si>
    <t>12/А/134</t>
  </si>
  <si>
    <t>12/А/135</t>
  </si>
  <si>
    <t>12/А/136</t>
  </si>
  <si>
    <t>12/А/137</t>
  </si>
  <si>
    <t>12/А/138</t>
  </si>
  <si>
    <t>12/А/139</t>
  </si>
  <si>
    <t>12/А/140</t>
  </si>
  <si>
    <t>12/А/141</t>
  </si>
  <si>
    <t>12/А/142</t>
  </si>
  <si>
    <t>12/А/143</t>
  </si>
  <si>
    <t>12/А/144</t>
  </si>
  <si>
    <t>12/А/145</t>
  </si>
  <si>
    <t>12/А/146</t>
  </si>
  <si>
    <t>12/А/147</t>
  </si>
  <si>
    <t>12/А/148</t>
  </si>
  <si>
    <t>12/А/149</t>
  </si>
  <si>
    <t>12/А/150</t>
  </si>
  <si>
    <t>12/А/151</t>
  </si>
  <si>
    <t>12/А/152</t>
  </si>
  <si>
    <t>12/А/153</t>
  </si>
  <si>
    <t>12/А/154</t>
  </si>
  <si>
    <t>12/А/155</t>
  </si>
  <si>
    <t>12/А/156</t>
  </si>
  <si>
    <t>12/А/157</t>
  </si>
  <si>
    <t>12/А/158</t>
  </si>
  <si>
    <t>12/А/159</t>
  </si>
  <si>
    <t>12/А/160</t>
  </si>
  <si>
    <t>12/А/161</t>
  </si>
  <si>
    <t>12/А/162</t>
  </si>
  <si>
    <t>12/А/163</t>
  </si>
  <si>
    <t>12/А/164</t>
  </si>
  <si>
    <t>12/А/165</t>
  </si>
  <si>
    <t>12/А/166</t>
  </si>
  <si>
    <t>12/А/167</t>
  </si>
  <si>
    <t>12/А/168</t>
  </si>
  <si>
    <t>12/А/169</t>
  </si>
  <si>
    <t>12/А/170</t>
  </si>
  <si>
    <t>12/А/171</t>
  </si>
  <si>
    <t>12/А/172</t>
  </si>
  <si>
    <t>12/А/173</t>
  </si>
  <si>
    <t>12/А/174</t>
  </si>
  <si>
    <t>12/А/175</t>
  </si>
  <si>
    <t>12/А/176</t>
  </si>
  <si>
    <t>12/А/177</t>
  </si>
  <si>
    <t>12/А/178</t>
  </si>
  <si>
    <t>12/А/179</t>
  </si>
  <si>
    <t>12/А/180</t>
  </si>
  <si>
    <t>12/А/181</t>
  </si>
  <si>
    <t>12/А/182</t>
  </si>
  <si>
    <t>12/А/183</t>
  </si>
  <si>
    <t>12/А/184</t>
  </si>
  <si>
    <t>12/А/185</t>
  </si>
  <si>
    <t>12/А/186</t>
  </si>
  <si>
    <t>12/А/187</t>
  </si>
  <si>
    <t>12/А/188</t>
  </si>
  <si>
    <t>12/А/189</t>
  </si>
  <si>
    <t>12/А/190</t>
  </si>
  <si>
    <t>12/А/191</t>
  </si>
  <si>
    <t>12/А/192</t>
  </si>
  <si>
    <t>12/А/193</t>
  </si>
  <si>
    <t>12/А/194</t>
  </si>
  <si>
    <t>12/А/195</t>
  </si>
  <si>
    <t>12/А/196</t>
  </si>
  <si>
    <t>12/А/197</t>
  </si>
  <si>
    <t>12/А/198</t>
  </si>
  <si>
    <t>12/А/199</t>
  </si>
  <si>
    <t>12/А/200</t>
  </si>
  <si>
    <t>12/А/201</t>
  </si>
  <si>
    <t>12/А/202</t>
  </si>
  <si>
    <t>12/А/203</t>
  </si>
  <si>
    <t>12/А/204</t>
  </si>
  <si>
    <t>12/А/205</t>
  </si>
  <si>
    <t>12/А/206</t>
  </si>
  <si>
    <t>12/А/207</t>
  </si>
  <si>
    <t>12/А/208</t>
  </si>
  <si>
    <t>12/А/209</t>
  </si>
  <si>
    <t>12/А/210</t>
  </si>
  <si>
    <t>12/А/211</t>
  </si>
  <si>
    <t>12/А/212</t>
  </si>
  <si>
    <t>12/А/213</t>
  </si>
  <si>
    <t>12/А/214</t>
  </si>
  <si>
    <t>12/А/215</t>
  </si>
  <si>
    <t>12/А/216</t>
  </si>
  <si>
    <t>12/А/217</t>
  </si>
  <si>
    <t>12/А/218</t>
  </si>
  <si>
    <t>12/А/219</t>
  </si>
  <si>
    <t>12/А/220</t>
  </si>
  <si>
    <t>12/А/221</t>
  </si>
  <si>
    <t>12/А/222</t>
  </si>
  <si>
    <t>12/А/223</t>
  </si>
  <si>
    <t>12/А/224</t>
  </si>
  <si>
    <t>12/А/225</t>
  </si>
  <si>
    <t>12/А/226</t>
  </si>
  <si>
    <t>12/А/227</t>
  </si>
  <si>
    <t>12/А/228</t>
  </si>
  <si>
    <t>12/А/229</t>
  </si>
  <si>
    <t>12/А/230</t>
  </si>
  <si>
    <t>12/А/231</t>
  </si>
  <si>
    <t>12/А/232</t>
  </si>
  <si>
    <t>12/А/233</t>
  </si>
  <si>
    <t>12/А/234</t>
  </si>
  <si>
    <t>12/А/235</t>
  </si>
  <si>
    <t>12/А/236</t>
  </si>
  <si>
    <t>12/А/237</t>
  </si>
  <si>
    <t>12/А/238</t>
  </si>
  <si>
    <t>12/А/239</t>
  </si>
  <si>
    <t>12/А/240</t>
  </si>
  <si>
    <t>12/А/241</t>
  </si>
  <si>
    <t>12/А/242</t>
  </si>
  <si>
    <t>12/А/243</t>
  </si>
  <si>
    <t>12/А/244</t>
  </si>
  <si>
    <t>12/А/245</t>
  </si>
  <si>
    <t>12/А/246</t>
  </si>
  <si>
    <t>12/А/247</t>
  </si>
  <si>
    <t>12/А/248</t>
  </si>
  <si>
    <t>12/А/249</t>
  </si>
  <si>
    <t>12/А/250</t>
  </si>
  <si>
    <t>12/А/251</t>
  </si>
  <si>
    <t>12/А/252</t>
  </si>
  <si>
    <t>12/А/253</t>
  </si>
  <si>
    <t>12/А/254</t>
  </si>
  <si>
    <t>12/А/255</t>
  </si>
  <si>
    <t>12/А/256</t>
  </si>
  <si>
    <t>12/А/257</t>
  </si>
  <si>
    <t>12/А/258</t>
  </si>
  <si>
    <t>12/А/259</t>
  </si>
  <si>
    <t>12/А/260</t>
  </si>
  <si>
    <t>12/А/261</t>
  </si>
  <si>
    <t>12/А/262</t>
  </si>
  <si>
    <t>12/А/263</t>
  </si>
  <si>
    <t>12/А/264</t>
  </si>
  <si>
    <t>12/А/265</t>
  </si>
  <si>
    <t>12/А/266</t>
  </si>
  <si>
    <t>12/А/267</t>
  </si>
  <si>
    <t>12/А/268</t>
  </si>
  <si>
    <t>12/А/269</t>
  </si>
  <si>
    <t>12/А/270</t>
  </si>
  <si>
    <t>12/А/271</t>
  </si>
  <si>
    <t>12/А/272</t>
  </si>
  <si>
    <t>12/А/273</t>
  </si>
  <si>
    <t>12/А/274</t>
  </si>
  <si>
    <t>12/А/275</t>
  </si>
  <si>
    <t>12/А/276</t>
  </si>
  <si>
    <t>12/А/277</t>
  </si>
  <si>
    <t>12/А/278</t>
  </si>
  <si>
    <t>12/А/279</t>
  </si>
  <si>
    <t>12/А/280</t>
  </si>
  <si>
    <t>12/А/281</t>
  </si>
  <si>
    <t>12/А/282</t>
  </si>
  <si>
    <t>12/А/283</t>
  </si>
  <si>
    <t>12/А/284</t>
  </si>
  <si>
    <t>12/А/285</t>
  </si>
  <si>
    <t>12/А/286</t>
  </si>
  <si>
    <t>12/А/287</t>
  </si>
  <si>
    <t>12/А/288</t>
  </si>
  <si>
    <t>12/А/289</t>
  </si>
  <si>
    <t>12/А/290</t>
  </si>
  <si>
    <t>12/А/291</t>
  </si>
  <si>
    <t>12/А/292</t>
  </si>
  <si>
    <t>12/А/293</t>
  </si>
  <si>
    <t>12/А/294</t>
  </si>
  <si>
    <t>12/А/295</t>
  </si>
  <si>
    <t>12/А/296</t>
  </si>
  <si>
    <t>12/А/297</t>
  </si>
  <si>
    <t>12/А/298</t>
  </si>
  <si>
    <t>12/А/299</t>
  </si>
  <si>
    <t>12/А/300</t>
  </si>
  <si>
    <t>12/А/301</t>
  </si>
  <si>
    <t>12/А/302</t>
  </si>
  <si>
    <t>12/А/303</t>
  </si>
  <si>
    <t>12/А/304</t>
  </si>
  <si>
    <t>12/А/305</t>
  </si>
  <si>
    <t>12/А/306</t>
  </si>
  <si>
    <t>12/А/307</t>
  </si>
  <si>
    <t>12/А/308</t>
  </si>
  <si>
    <t>12/А/309</t>
  </si>
  <si>
    <t>12/А/310</t>
  </si>
  <si>
    <t>12/А/311</t>
  </si>
  <si>
    <t>12/А/312</t>
  </si>
  <si>
    <t>12/А/313</t>
  </si>
  <si>
    <t>Премия, $</t>
  </si>
  <si>
    <t>Выполнено заказов</t>
  </si>
  <si>
    <t>Дата продажи</t>
  </si>
  <si>
    <t>Производитель</t>
  </si>
  <si>
    <t>День поставки</t>
  </si>
  <si>
    <t>Цена за шт, р</t>
  </si>
  <si>
    <t>Поставщик</t>
  </si>
  <si>
    <t>Количество, шт</t>
  </si>
  <si>
    <t>Брак, шт</t>
  </si>
  <si>
    <t>Стоимость партии, р</t>
  </si>
  <si>
    <t>Стоимость брака, р</t>
  </si>
  <si>
    <t>Мясорубка</t>
  </si>
  <si>
    <t>Panasonika</t>
  </si>
  <si>
    <t>Легкость бытия</t>
  </si>
  <si>
    <t>Печь СВЧ</t>
  </si>
  <si>
    <t>Goldika</t>
  </si>
  <si>
    <t>Смак Компани</t>
  </si>
  <si>
    <t>Миксер</t>
  </si>
  <si>
    <t>Tefalka</t>
  </si>
  <si>
    <t>БытТехСила</t>
  </si>
  <si>
    <t>Kenwoodik</t>
  </si>
  <si>
    <t>Пароварка</t>
  </si>
  <si>
    <t>Тостер</t>
  </si>
  <si>
    <t>Boschik</t>
  </si>
  <si>
    <t>OK&amp;KO</t>
  </si>
  <si>
    <t>Соковыжималка</t>
  </si>
  <si>
    <t>Delonghik</t>
  </si>
  <si>
    <t>Braunok</t>
  </si>
  <si>
    <t>Moulinexik</t>
  </si>
  <si>
    <t>STD лидер</t>
  </si>
  <si>
    <t>ТД и Компани</t>
  </si>
  <si>
    <t>Кофеварка</t>
  </si>
  <si>
    <t>Philipka</t>
  </si>
  <si>
    <t>Кофемолка</t>
  </si>
  <si>
    <t>Кухонный комбайн</t>
  </si>
  <si>
    <t>Samsuni</t>
  </si>
  <si>
    <t>Чайник</t>
  </si>
  <si>
    <t>Весы</t>
  </si>
  <si>
    <t>Sharpik</t>
  </si>
  <si>
    <t>Приемщик</t>
  </si>
  <si>
    <t>Приемщик 3</t>
  </si>
  <si>
    <t>Приемщик 4</t>
  </si>
  <si>
    <t>Приемщик 5</t>
  </si>
  <si>
    <t>Приемщик 1</t>
  </si>
  <si>
    <t>Приемщик 2</t>
  </si>
  <si>
    <t>Приемщик 6</t>
  </si>
  <si>
    <t>Наименование товара</t>
  </si>
  <si>
    <t>Объем партии, т</t>
  </si>
  <si>
    <t>Количество доставок</t>
  </si>
  <si>
    <t>Всадник</t>
  </si>
  <si>
    <t>Детский</t>
  </si>
  <si>
    <t>Иван да Марья</t>
  </si>
  <si>
    <t>Кремль</t>
  </si>
  <si>
    <t>Кузя, друг Алёнки</t>
  </si>
  <si>
    <t>Полярная экспедиция</t>
  </si>
  <si>
    <t>Российский</t>
  </si>
  <si>
    <t>Русский сувенир</t>
  </si>
  <si>
    <t>Слава</t>
  </si>
  <si>
    <t>Старый Арбат</t>
  </si>
  <si>
    <t>Экстра с капучино</t>
  </si>
  <si>
    <t>Экстра сливочный</t>
  </si>
  <si>
    <t>Вечерний звон</t>
  </si>
  <si>
    <t>Для Вас</t>
  </si>
  <si>
    <t>Золотые купола</t>
  </si>
  <si>
    <t>Коровка Топленое Молоко</t>
  </si>
  <si>
    <t>Мечта с вафлями</t>
  </si>
  <si>
    <t>Мечта с орехами</t>
  </si>
  <si>
    <t>Неженка белая пористая</t>
  </si>
  <si>
    <t>Рот Фронт</t>
  </si>
  <si>
    <t>Храм</t>
  </si>
  <si>
    <t>Экстра с молоком</t>
  </si>
  <si>
    <t>Колокольня</t>
  </si>
  <si>
    <t>Особый</t>
  </si>
  <si>
    <t>Статья расходов</t>
  </si>
  <si>
    <t xml:space="preserve">Total Cost, в валюте договора  </t>
  </si>
  <si>
    <t>Total Price, в валюте договора</t>
  </si>
  <si>
    <t>Общая контрактная цена, в валюте договора</t>
  </si>
  <si>
    <t>Общая сумма НДС, в валюте договора</t>
  </si>
  <si>
    <t>ИТОГО по товарам</t>
  </si>
  <si>
    <t>ИТОГО по услугам</t>
  </si>
  <si>
    <t>ИТОГО ПО ДУК</t>
  </si>
  <si>
    <t>ИТОГО ПО ДКСУ</t>
  </si>
  <si>
    <t>URL-адрес:</t>
  </si>
  <si>
    <t>https://cbr.ru/currency_base/dynamics/?UniDbQuery.Posted=True&amp;UniDbQuery.mode=1&amp;UniDbQuery.date_req1=&amp;UniDbQuery.date_req2=&amp;UniDbQuery.VAL_NM_RQ=R01235&amp;UniDbQuery.FromDate=21.09.2019&amp;UniDbQuery.ToDate=28.09.2019</t>
  </si>
  <si>
    <t>Планирование выплат при кредите</t>
  </si>
  <si>
    <t>Сумма кредита, р</t>
  </si>
  <si>
    <t>Срок, месяцы</t>
  </si>
  <si>
    <t>Процентная ставка, за год</t>
  </si>
  <si>
    <t>Кол-во дней</t>
  </si>
  <si>
    <r>
      <t xml:space="preserve">Стоимость дней проката, </t>
    </r>
    <r>
      <rPr>
        <sz val="11"/>
        <rFont val="Calibri"/>
        <family val="2"/>
        <charset val="204"/>
      </rPr>
      <t>€</t>
    </r>
  </si>
  <si>
    <t>Скидка класса авто</t>
  </si>
  <si>
    <t>Дни</t>
  </si>
  <si>
    <t>Класс автомобиля</t>
  </si>
  <si>
    <t>стоимость 1 дня</t>
  </si>
  <si>
    <t>1</t>
  </si>
  <si>
    <t>2</t>
  </si>
  <si>
    <t>3</t>
  </si>
  <si>
    <t>4</t>
  </si>
  <si>
    <t>5</t>
  </si>
  <si>
    <t>6</t>
  </si>
  <si>
    <t>7</t>
  </si>
  <si>
    <t>8</t>
  </si>
  <si>
    <t>Расход, л/100 км</t>
  </si>
  <si>
    <t>Стоимость, р/л</t>
  </si>
  <si>
    <t>Расстояние, км</t>
  </si>
  <si>
    <t>Текущие показатели фирмы</t>
  </si>
  <si>
    <t>Показатель</t>
  </si>
  <si>
    <t>Величина, руб.</t>
  </si>
  <si>
    <t>Темп роста</t>
  </si>
  <si>
    <t>Годовой доход</t>
  </si>
  <si>
    <t>Годовые издержки</t>
  </si>
  <si>
    <t>Сколько пройдет лет, прежде чем фирма начнет приносить прибыль?</t>
  </si>
  <si>
    <t>Год</t>
  </si>
  <si>
    <t>Издержки</t>
  </si>
  <si>
    <t>Достижение уровня безубыточности</t>
  </si>
  <si>
    <t>Анализ чуствительности: нужно узнать, с учетом варьирования предположения о росте годового дохода и увеличении издержек, сколько пройдет лет, прежде чем фирма начнет приносить прибыль?</t>
  </si>
  <si>
    <t>Темпы роста дохода</t>
  </si>
  <si>
    <t>Темпы роста издержек</t>
  </si>
  <si>
    <t>Планирование накоплений</t>
  </si>
  <si>
    <t>Исходные значения:</t>
  </si>
  <si>
    <t>Исходные данные для сценариев</t>
  </si>
  <si>
    <t>КБ Перспектива</t>
  </si>
  <si>
    <t>КБ Рапсодия</t>
  </si>
  <si>
    <t>Начальная сумма вклада, р</t>
  </si>
  <si>
    <t>Срок вклада, месяцы</t>
  </si>
  <si>
    <t>Ежемесячный платеж, р</t>
  </si>
  <si>
    <t>Результаты:</t>
  </si>
  <si>
    <t>Сумма накоплений, р</t>
  </si>
  <si>
    <t>Вложенные средства, р</t>
  </si>
  <si>
    <t>Выгода, р</t>
  </si>
  <si>
    <t>АО "Недвижимость"</t>
  </si>
  <si>
    <t>Смета затрат на покупку недвижимости</t>
  </si>
  <si>
    <t>вид услуг</t>
  </si>
  <si>
    <t>стоимость, руб.</t>
  </si>
  <si>
    <t>единица измерения</t>
  </si>
  <si>
    <t>количество</t>
  </si>
  <si>
    <t>сумма</t>
  </si>
  <si>
    <t>консультации по покупке</t>
  </si>
  <si>
    <t>за час</t>
  </si>
  <si>
    <t>юридические консультации</t>
  </si>
  <si>
    <t>оформление договора купли-продажи</t>
  </si>
  <si>
    <t>за единицу</t>
  </si>
  <si>
    <t>транспортные услуги</t>
  </si>
  <si>
    <t>услуги машинописного бюро</t>
  </si>
  <si>
    <t>за страницу</t>
  </si>
  <si>
    <t>ИТОГО:</t>
  </si>
  <si>
    <r>
      <t xml:space="preserve">Сумма, </t>
    </r>
    <r>
      <rPr>
        <sz val="11"/>
        <color rgb="FF002060"/>
        <rFont val="Arial"/>
        <family val="2"/>
        <charset val="204"/>
      </rPr>
      <t>€</t>
    </r>
  </si>
  <si>
    <r>
      <t xml:space="preserve">Курс </t>
    </r>
    <r>
      <rPr>
        <sz val="11"/>
        <color rgb="FF002060"/>
        <rFont val="Arial"/>
        <family val="2"/>
        <charset val="204"/>
      </rPr>
      <t>€</t>
    </r>
  </si>
  <si>
    <t>Стоимость 1 л, р./л</t>
  </si>
  <si>
    <t>Количество, л</t>
  </si>
  <si>
    <t>Сумма кредита, $</t>
  </si>
  <si>
    <t>Годовая ставка</t>
  </si>
  <si>
    <t>Ежемесячные выплаты, $</t>
  </si>
  <si>
    <t>Количество периодов выплаты, мес</t>
  </si>
  <si>
    <t>Ф.И.О.</t>
  </si>
  <si>
    <t>Ангелочкин Антон Алексеевич</t>
  </si>
  <si>
    <t>Везунчиков Виктор Васильевич</t>
  </si>
  <si>
    <t>Веселый Василий Викторович</t>
  </si>
  <si>
    <r>
      <t xml:space="preserve">% премии при стаже </t>
    </r>
    <r>
      <rPr>
        <b/>
        <sz val="11"/>
        <rFont val="Arial"/>
        <family val="2"/>
        <charset val="204"/>
      </rPr>
      <t>&gt;10</t>
    </r>
    <r>
      <rPr>
        <sz val="11"/>
        <rFont val="Arial"/>
        <family val="2"/>
        <charset val="204"/>
      </rPr>
      <t xml:space="preserve"> лет</t>
    </r>
  </si>
  <si>
    <t>Добрейший Даниил Дмитриевич</t>
  </si>
  <si>
    <r>
      <t xml:space="preserve">% премии при стаже </t>
    </r>
    <r>
      <rPr>
        <b/>
        <sz val="11"/>
        <rFont val="Arial"/>
        <family val="2"/>
        <charset val="204"/>
      </rPr>
      <t>&lt;=10</t>
    </r>
    <r>
      <rPr>
        <sz val="11"/>
        <rFont val="Arial"/>
        <family val="2"/>
        <charset val="204"/>
      </rPr>
      <t xml:space="preserve"> лет</t>
    </r>
  </si>
  <si>
    <t>Добрецов Денис Давидович</t>
  </si>
  <si>
    <t>Душечкин Дмитрий Данилович</t>
  </si>
  <si>
    <t>Замечательная Зинаида Захаровна</t>
  </si>
  <si>
    <t>Красавцев Константин Кириллович</t>
  </si>
  <si>
    <t>Мирный Максим Михайлович</t>
  </si>
  <si>
    <t>Неунывающий Никита Николаевич</t>
  </si>
  <si>
    <t>Оптимистов Олег Осипович</t>
  </si>
  <si>
    <t>Отличницева Оксана Олеговна</t>
  </si>
  <si>
    <t>Позитивов Платон Петрович</t>
  </si>
  <si>
    <t>Праздникова Полина Павловна</t>
  </si>
  <si>
    <t>Прекрасная Пелагея Платоновна</t>
  </si>
  <si>
    <t>Приятный Павел Петрович</t>
  </si>
  <si>
    <t>Радостная Раиса Романовна</t>
  </si>
  <si>
    <t>Радостный Роман Русланович</t>
  </si>
  <si>
    <t>Счастливцев Сергей Семенович</t>
  </si>
  <si>
    <t>Толерантная Таисия Тихоновна</t>
  </si>
  <si>
    <t>Удальцов Устин Устинович</t>
  </si>
  <si>
    <t>Улыбочкина Ульяна Устиновна</t>
  </si>
  <si>
    <t>Хороших Харитон Харитонович</t>
  </si>
  <si>
    <t>Количество цемента, кг</t>
  </si>
  <si>
    <t>Количество песка, кг</t>
  </si>
  <si>
    <t>Цена цемента, руб/кг</t>
  </si>
  <si>
    <t>Цена песка, руб/кг</t>
  </si>
  <si>
    <t>Общая стоимость</t>
  </si>
  <si>
    <t>Транспортная задача</t>
  </si>
  <si>
    <t>Стоимость доставки товара в магазины (руб за ед.товара)</t>
  </si>
  <si>
    <t>Магазин1</t>
  </si>
  <si>
    <t>Магазин2</t>
  </si>
  <si>
    <t>Магазин3</t>
  </si>
  <si>
    <t>Магазин4</t>
  </si>
  <si>
    <t>Магазин5</t>
  </si>
  <si>
    <t>Склад 1</t>
  </si>
  <si>
    <t>Склад 2</t>
  </si>
  <si>
    <t>Маршруты доставки</t>
  </si>
  <si>
    <t>Итого</t>
  </si>
  <si>
    <t>Емкость</t>
  </si>
  <si>
    <t>Итого, ед</t>
  </si>
  <si>
    <t>Требуется, ед</t>
  </si>
  <si>
    <t>Общая стоимость доставки</t>
  </si>
  <si>
    <t>Склад-магазин</t>
  </si>
  <si>
    <t>Митино</t>
  </si>
  <si>
    <t>Бутово</t>
  </si>
  <si>
    <t>Химки</t>
  </si>
  <si>
    <t>Балашиха</t>
  </si>
  <si>
    <t>Одинцово</t>
  </si>
  <si>
    <t>Потребность</t>
  </si>
  <si>
    <t>Завод</t>
  </si>
  <si>
    <t>Объем
производства</t>
  </si>
  <si>
    <t>Серпухов</t>
  </si>
  <si>
    <t>Можайск</t>
  </si>
  <si>
    <t>Талдом</t>
  </si>
  <si>
    <t>Стоимость перевозки</t>
  </si>
  <si>
    <t>Кол-во перевозок</t>
  </si>
  <si>
    <t>Всего перевозок</t>
  </si>
  <si>
    <t>Привезено</t>
  </si>
  <si>
    <t>Затраты на доставку</t>
  </si>
  <si>
    <t>Выбрать из предложенных проектов те, которые принесут суммарно наибольшую прибыль при ограничениях ресурсов</t>
  </si>
  <si>
    <t>Какие проекты будем выполнять?
(1-выполняем, 
0 - нет)</t>
  </si>
  <si>
    <t>Название проекта</t>
  </si>
  <si>
    <t>Чистая приведенная стоимость</t>
  </si>
  <si>
    <t>Расходы 1-ый год, $</t>
  </si>
  <si>
    <t>Расходы 2-ой год, $</t>
  </si>
  <si>
    <t>Расходы 3-ий год, $</t>
  </si>
  <si>
    <t>Консультанты 1-ый год, стоимость в $</t>
  </si>
  <si>
    <t>Консультанты 2-ой год, стоимость в $</t>
  </si>
  <si>
    <t>Консультанты 3-ий год, стоимость в $</t>
  </si>
  <si>
    <t>Проект 1</t>
  </si>
  <si>
    <t>Проект 2</t>
  </si>
  <si>
    <t>Проект 3</t>
  </si>
  <si>
    <t>Проект 4</t>
  </si>
  <si>
    <t>Проект 5</t>
  </si>
  <si>
    <t>Проект 6</t>
  </si>
  <si>
    <t>Проект 7</t>
  </si>
  <si>
    <t>Проект 8</t>
  </si>
  <si>
    <t>Проект 9</t>
  </si>
  <si>
    <t>Проект 10</t>
  </si>
  <si>
    <t>Проект 11</t>
  </si>
  <si>
    <t>Проект 12</t>
  </si>
  <si>
    <t>Проект 13</t>
  </si>
  <si>
    <t>Проект 14</t>
  </si>
  <si>
    <t>Проект 15</t>
  </si>
  <si>
    <t>Проект 16</t>
  </si>
  <si>
    <t>Проект 17</t>
  </si>
  <si>
    <t>Проект 18</t>
  </si>
  <si>
    <t>Проект 19</t>
  </si>
  <si>
    <t>Проект 20</t>
  </si>
  <si>
    <t>Использовано ресурсов, $</t>
  </si>
  <si>
    <t>Доступно ресурсов, $</t>
  </si>
  <si>
    <t>Всего ЧПС по выбранным проектам</t>
  </si>
  <si>
    <t>График командировок на 2015 год</t>
  </si>
  <si>
    <t>Округ</t>
  </si>
  <si>
    <t>Дата Начала</t>
  </si>
  <si>
    <t>Дата Окончания</t>
  </si>
  <si>
    <t>мужской</t>
  </si>
  <si>
    <t>Южный</t>
  </si>
  <si>
    <t>женский</t>
  </si>
  <si>
    <t>Центральный</t>
  </si>
  <si>
    <t>Приволжский</t>
  </si>
  <si>
    <t>Северо-Западный</t>
  </si>
  <si>
    <t>Уральский</t>
  </si>
  <si>
    <t>Сибирский</t>
  </si>
  <si>
    <t>Дальневосточный</t>
  </si>
  <si>
    <t>Сумма, руб</t>
  </si>
  <si>
    <t>Яблоки Айдаред</t>
  </si>
  <si>
    <t>Яблоки Антоновка</t>
  </si>
  <si>
    <t>Яблоки Джинджер Голд</t>
  </si>
  <si>
    <t>Яблоки Ред Делишес</t>
  </si>
  <si>
    <t>Яблоки Бреберн</t>
  </si>
  <si>
    <t>Яблоки Голден Делишес</t>
  </si>
  <si>
    <t>Яблоки Гренни Смит</t>
  </si>
  <si>
    <t>Яблоки Фуджи</t>
  </si>
  <si>
    <t>Яблоки Гала</t>
  </si>
  <si>
    <t>Яблоки Макинтош</t>
  </si>
  <si>
    <t>Всего, шт</t>
  </si>
  <si>
    <t>Таблица условий</t>
  </si>
  <si>
    <t>Tefal</t>
  </si>
  <si>
    <t>Philips</t>
  </si>
  <si>
    <t>Braun</t>
  </si>
  <si>
    <t>Moulinex</t>
  </si>
  <si>
    <t>Bosch</t>
  </si>
  <si>
    <t>Kenwood</t>
  </si>
  <si>
    <t>Ответ по задаче (7 записей)</t>
  </si>
  <si>
    <t>Delonghi</t>
  </si>
  <si>
    <t>Panasonic</t>
  </si>
  <si>
    <t>Samsung</t>
  </si>
  <si>
    <t>LG</t>
  </si>
  <si>
    <t>Sharp</t>
  </si>
  <si>
    <t>Затраты</t>
  </si>
  <si>
    <t>Дата поступления</t>
  </si>
  <si>
    <t>Выручка</t>
  </si>
  <si>
    <t>торт "Мелодия весны"</t>
  </si>
  <si>
    <t>пирог "Вселенная"</t>
  </si>
  <si>
    <t>кекс "Он и Она"</t>
  </si>
  <si>
    <t>торт "Радости жизни"</t>
  </si>
  <si>
    <t>пирог "Неожиданность"</t>
  </si>
  <si>
    <t>кекс "Жемчужина"</t>
  </si>
  <si>
    <t>торт "Сказка наяву"</t>
  </si>
  <si>
    <t>торт "Гениальность"</t>
  </si>
  <si>
    <t>Сумма</t>
  </si>
  <si>
    <t>Покупатель</t>
  </si>
  <si>
    <t>компьютер</t>
  </si>
  <si>
    <t>АО "Интерсофт"</t>
  </si>
  <si>
    <t>Новосибирск</t>
  </si>
  <si>
    <t>Фирма "Консалтинг"</t>
  </si>
  <si>
    <t>принтер</t>
  </si>
  <si>
    <t>Туристическая фирма "Евротур"</t>
  </si>
  <si>
    <t>факс</t>
  </si>
  <si>
    <t>Фирма "Трансэкспорт"</t>
  </si>
  <si>
    <t>ксерокс</t>
  </si>
  <si>
    <t>Банк "Развитие"</t>
  </si>
  <si>
    <t>модем</t>
  </si>
  <si>
    <t>АО "Рассвет"</t>
  </si>
  <si>
    <t>АО "Промэкспорт"</t>
  </si>
  <si>
    <t>Фирма "R-Master"</t>
  </si>
  <si>
    <t>Фырма "Консалтинг"</t>
  </si>
  <si>
    <t>Фирма "Промэкспорт"</t>
  </si>
  <si>
    <t>Масква</t>
  </si>
  <si>
    <t>Справка по объемам эмиссии ГКО и доходах бюджета за январь</t>
  </si>
  <si>
    <t>№ выпуска ГКО</t>
  </si>
  <si>
    <t>Эмиссия (млрд. руб.)</t>
  </si>
  <si>
    <t>Выручка 
(млрд. руб.)</t>
  </si>
  <si>
    <t>Погашено (млрд. руб.)</t>
  </si>
  <si>
    <t>Доходы бюджета (млрд. руб.)</t>
  </si>
  <si>
    <t>21000RMFS</t>
  </si>
  <si>
    <t>22000RMFS</t>
  </si>
  <si>
    <t>23000RMFS</t>
  </si>
  <si>
    <t>Справка по объемам эмиссии ГКО и доходах бюджета за февраль</t>
  </si>
  <si>
    <t>продавец</t>
  </si>
  <si>
    <t>посуда</t>
  </si>
  <si>
    <t>бытовая химия</t>
  </si>
  <si>
    <t>Абаев А.П.</t>
  </si>
  <si>
    <t>Акбаев И.А.</t>
  </si>
  <si>
    <t>Белова М.В.</t>
  </si>
  <si>
    <t>Борисов И.В.</t>
  </si>
  <si>
    <t>Васильев С.Е.</t>
  </si>
  <si>
    <t>Воронова Д.С.</t>
  </si>
  <si>
    <t>Глазков О.В.</t>
  </si>
  <si>
    <t>Деева О.О.</t>
  </si>
  <si>
    <t>Дроздова П.К.</t>
  </si>
  <si>
    <t>Евстигнеев А.П.</t>
  </si>
  <si>
    <t>Иванов П.Л.</t>
  </si>
  <si>
    <t>Кралев П.И.</t>
  </si>
  <si>
    <t>Николаев И.П.</t>
  </si>
  <si>
    <t>Потапов Н.Н.</t>
  </si>
  <si>
    <t>Прохоров Е.Н.</t>
  </si>
  <si>
    <t>Сергеев А.Н.</t>
  </si>
  <si>
    <t>Ярославцев М.И.</t>
  </si>
  <si>
    <t>электроприборы</t>
  </si>
  <si>
    <t>Александров И.Н.</t>
  </si>
  <si>
    <t>Бабкина О.Л.</t>
  </si>
  <si>
    <t>Кротов А.П.</t>
  </si>
  <si>
    <t>Кротов С.Б.</t>
  </si>
  <si>
    <t>Крылова А.С.</t>
  </si>
  <si>
    <t>Лыков П.С.</t>
  </si>
  <si>
    <t>Новиков П.Н.</t>
  </si>
  <si>
    <t>Носов Ю.И.</t>
  </si>
  <si>
    <t>Розов И.Ю.</t>
  </si>
  <si>
    <t>Смирнов М.К.</t>
  </si>
  <si>
    <t>Тихов И.А.</t>
  </si>
  <si>
    <t>Фролова А.М.</t>
  </si>
  <si>
    <t>Чистова Д.В.</t>
  </si>
  <si>
    <t>Яковлев Л.С.</t>
  </si>
  <si>
    <t>Ясенева И.П.</t>
  </si>
  <si>
    <t>инструмент</t>
  </si>
  <si>
    <t xml:space="preserve">Среднемесячная температура в Москве, °C </t>
  </si>
  <si>
    <t>Год\Месяц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</si>
  <si>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</si>
  <si>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</si>
  <si>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</si>
  <si>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</si>
  <si>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</si>
  <si>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</si>
  <si>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</si>
  <si>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</si>
  <si>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</si>
  <si>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</si>
  <si>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</si>
  <si>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</si>
  <si>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Спарклайн за год:</t>
  </si>
  <si>
    <t>Спарклайн за месяц:</t>
  </si>
  <si>
    <t>Ответ:</t>
  </si>
  <si>
    <t>Продажи по регионам</t>
  </si>
  <si>
    <t>Месяц</t>
  </si>
  <si>
    <t>Юг-Запад-Север</t>
  </si>
  <si>
    <t>Юг-Восток-Север</t>
  </si>
  <si>
    <t>Пенсионеры разных стран</t>
  </si>
  <si>
    <t>Страна</t>
  </si>
  <si>
    <t>Размер пенсии, р</t>
  </si>
  <si>
    <t>Средняя продолжительность жизни</t>
  </si>
  <si>
    <t>Пенсионный возраст</t>
  </si>
  <si>
    <t>М</t>
  </si>
  <si>
    <t>Ж</t>
  </si>
  <si>
    <t>Франция</t>
  </si>
  <si>
    <t>Германия</t>
  </si>
  <si>
    <t>США</t>
  </si>
  <si>
    <t>Англия</t>
  </si>
  <si>
    <t>Китай</t>
  </si>
  <si>
    <t>Россия</t>
  </si>
  <si>
    <t>Продажа литературы по регионам</t>
  </si>
  <si>
    <t>Регион</t>
  </si>
  <si>
    <t>Спорт</t>
  </si>
  <si>
    <t>Медицина</t>
  </si>
  <si>
    <t>Классика</t>
  </si>
  <si>
    <t>Фантастика</t>
  </si>
  <si>
    <t>Детективы</t>
  </si>
  <si>
    <t>Западный</t>
  </si>
  <si>
    <t>Северный</t>
  </si>
  <si>
    <t>Восточный</t>
  </si>
  <si>
    <t>График выполнения проекта</t>
  </si>
  <si>
    <t>Этап проекта</t>
  </si>
  <si>
    <t>Начало</t>
  </si>
  <si>
    <t>Длительность</t>
  </si>
  <si>
    <t>Задержка</t>
  </si>
  <si>
    <t>Конец</t>
  </si>
  <si>
    <t>Совещание по планированию</t>
  </si>
  <si>
    <t>Разработка опросника</t>
  </si>
  <si>
    <t>Печать и рассылка опросника</t>
  </si>
  <si>
    <t>Получение ответов</t>
  </si>
  <si>
    <t>Ввод данных</t>
  </si>
  <si>
    <t>Анализ данных</t>
  </si>
  <si>
    <t>Написание отчета</t>
  </si>
  <si>
    <t>Распространение проекта отчета</t>
  </si>
  <si>
    <t>Получение замечаний по отчету</t>
  </si>
  <si>
    <t>Завершение отчета</t>
  </si>
  <si>
    <t>Распространение отчета</t>
  </si>
  <si>
    <t>Итоговое собрание</t>
  </si>
  <si>
    <t>Возрастной состав населения</t>
  </si>
  <si>
    <t>Возраст (лет)</t>
  </si>
  <si>
    <t>Село</t>
  </si>
  <si>
    <t>мужчины</t>
  </si>
  <si>
    <t>женщины</t>
  </si>
  <si>
    <t>до 1 года</t>
  </si>
  <si>
    <t>1-4</t>
  </si>
  <si>
    <t>5-9</t>
  </si>
  <si>
    <t xml:space="preserve">10-14 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</si>
  <si>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</si>
  <si>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</si>
  <si>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</si>
  <si>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</si>
  <si>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</si>
  <si>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</si>
  <si>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</si>
  <si>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</si>
  <si>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</si>
  <si>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</si>
  <si>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</si>
  <si>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 и более</t>
  </si>
  <si>
    <t>Изменение потока наличности</t>
  </si>
  <si>
    <t>Начало/Конец</t>
  </si>
  <si>
    <t>Невидимка</t>
  </si>
  <si>
    <t>Плюс&gt;0</t>
  </si>
  <si>
    <t>Плюс&lt;0</t>
  </si>
  <si>
    <t>Минус&gt;0</t>
  </si>
  <si>
    <t>Минус&lt;0</t>
  </si>
  <si>
    <t>Январь</t>
  </si>
  <si>
    <t>Февраль</t>
  </si>
  <si>
    <t>Март</t>
  </si>
  <si>
    <t>Апрель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</si>
  <si>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</si>
  <si>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</si>
  <si>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</si>
  <si>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</si>
  <si>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</si>
  <si>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</si>
  <si>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</si>
  <si>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Выполнение плана регионами</t>
  </si>
  <si>
    <t>Макс план</t>
  </si>
  <si>
    <t>Мин план</t>
  </si>
  <si>
    <t>Текущее</t>
  </si>
  <si>
    <t>Север</t>
  </si>
  <si>
    <t>Восток</t>
  </si>
  <si>
    <t>Центр</t>
  </si>
  <si>
    <t>Юг</t>
  </si>
  <si>
    <t>Запад</t>
  </si>
  <si>
    <t>Диаграмма с возможностью выбора рядов построения</t>
  </si>
  <si>
    <t>Исходные данные</t>
  </si>
  <si>
    <t>Регион\Год</t>
  </si>
  <si>
    <t>Данные для диаграммы</t>
  </si>
  <si>
    <t>Средняя</t>
  </si>
  <si>
    <t>Минимальная</t>
  </si>
  <si>
    <t>Максимальная</t>
  </si>
  <si>
    <t>Продажи</t>
  </si>
  <si>
    <t>Объемы продаж</t>
  </si>
  <si>
    <t>Подразделение</t>
  </si>
  <si>
    <t>I кв</t>
  </si>
  <si>
    <t>II кв</t>
  </si>
  <si>
    <t>III кв</t>
  </si>
  <si>
    <t>IV кв</t>
  </si>
  <si>
    <t>План</t>
  </si>
  <si>
    <t>Данные отделений банка "Деловые люди"</t>
  </si>
  <si>
    <t>Выдано Master Card</t>
  </si>
  <si>
    <t>Отделение</t>
  </si>
  <si>
    <t>Visa Classic</t>
  </si>
  <si>
    <t>Visa Gold</t>
  </si>
  <si>
    <t>Новые клиенты</t>
  </si>
  <si>
    <t>Средняя сумма депозита, р</t>
  </si>
  <si>
    <t>Classic</t>
  </si>
  <si>
    <t>Gold</t>
  </si>
  <si>
    <t>Всего</t>
  </si>
  <si>
    <t>Южное</t>
  </si>
  <si>
    <t>Западное</t>
  </si>
  <si>
    <t>Северное</t>
  </si>
  <si>
    <t>Восточное</t>
  </si>
  <si>
    <t>Этапы разработки дизайн проекта</t>
  </si>
  <si>
    <t>Этап</t>
  </si>
  <si>
    <t>Дата начала</t>
  </si>
  <si>
    <t>Дата окончания</t>
  </si>
  <si>
    <t>Техническое задание</t>
  </si>
  <si>
    <t>Обмерочный план</t>
  </si>
  <si>
    <t>Изучение объекта</t>
  </si>
  <si>
    <t>Планировочное решение</t>
  </si>
  <si>
    <t>Эскизные решения</t>
  </si>
  <si>
    <t>3D визуализация</t>
  </si>
  <si>
    <t>Рабочая документация</t>
  </si>
  <si>
    <t>Распределение медалей по странам</t>
  </si>
  <si>
    <t>РОССИЯ</t>
  </si>
  <si>
    <t>Золото</t>
  </si>
  <si>
    <t>Серебро</t>
  </si>
  <si>
    <t>Бронза</t>
  </si>
  <si>
    <t>1995 г.</t>
  </si>
  <si>
    <t>1996 г.</t>
  </si>
  <si>
    <t>1997 г.</t>
  </si>
  <si>
    <t>1998 г.</t>
  </si>
  <si>
    <t>1999 г.</t>
  </si>
  <si>
    <t>2000 г.</t>
  </si>
  <si>
    <t>2001 г.</t>
  </si>
  <si>
    <t>2002 г.</t>
  </si>
  <si>
    <t>2003 г.</t>
  </si>
  <si>
    <t>2004 г.</t>
  </si>
  <si>
    <t>2005 г.</t>
  </si>
  <si>
    <t>2006 г.</t>
  </si>
  <si>
    <t>2007 г.</t>
  </si>
  <si>
    <t>2008 г.</t>
  </si>
  <si>
    <t>2009 г.</t>
  </si>
  <si>
    <t>Выполнение плана</t>
  </si>
  <si>
    <t>Зима</t>
  </si>
  <si>
    <t>Весна</t>
  </si>
  <si>
    <t>Лето</t>
  </si>
  <si>
    <t>Осень</t>
  </si>
  <si>
    <t>Объем продаж</t>
  </si>
  <si>
    <t>Произв. Затраты</t>
  </si>
  <si>
    <t>Управл. Затраты</t>
  </si>
  <si>
    <t>Налоги</t>
  </si>
  <si>
    <t>Произв. затраты</t>
  </si>
  <si>
    <t>Управл. затраты</t>
  </si>
  <si>
    <t xml:space="preserve">возможные варианты создания Таблиц, </t>
  </si>
  <si>
    <t>возможности и свойства Таблиц.</t>
  </si>
  <si>
    <t>ЛР4.</t>
  </si>
  <si>
    <t>Анализ больших табличных массивов встроенными инструментами</t>
  </si>
  <si>
    <t>1. Создание и ведение таблиц</t>
  </si>
  <si>
    <t>Лист 1.1</t>
  </si>
  <si>
    <t>Лист 1.2</t>
  </si>
  <si>
    <t>Лист 1.3</t>
  </si>
  <si>
    <t>2. Проверка вводимых значений</t>
  </si>
  <si>
    <t>типы данных при проверке данных, типы сообщений об ошибке, установка ограничений на ввод данных,</t>
  </si>
  <si>
    <t>создание зависимых словарей.</t>
  </si>
  <si>
    <t xml:space="preserve">поиск неверных значений, проверка записей на уникальность, создание динамически пополняемого словаря, </t>
  </si>
  <si>
    <t>Лист 2.1</t>
  </si>
  <si>
    <t>Лист 2.2</t>
  </si>
  <si>
    <t>Лист 2.3</t>
  </si>
  <si>
    <t>Лист 2.4</t>
  </si>
  <si>
    <t>3. Сортировка данных</t>
  </si>
  <si>
    <t>Лист 3.1</t>
  </si>
  <si>
    <t>Лист 3.2</t>
  </si>
  <si>
    <t>Лист 3.3</t>
  </si>
  <si>
    <t>Лист 3.4</t>
  </si>
  <si>
    <t xml:space="preserve">многоуровневая сортировка, </t>
  </si>
  <si>
    <t>сортировка по форматированию.</t>
  </si>
  <si>
    <t xml:space="preserve">сортировка по одному критерию, </t>
  </si>
  <si>
    <t>4. Фильтрация данных</t>
  </si>
  <si>
    <t xml:space="preserve">возможности автофильтра, </t>
  </si>
  <si>
    <t>Лист 4.1</t>
  </si>
  <si>
    <t>Лист 4.2</t>
  </si>
  <si>
    <t>Лист 4.3</t>
  </si>
  <si>
    <t>Лист 4.4</t>
  </si>
  <si>
    <t>Лист 4.5</t>
  </si>
  <si>
    <t>5. Промежуточные итоги</t>
  </si>
  <si>
    <t>Лист 5.1</t>
  </si>
  <si>
    <t>Лист 4.6</t>
  </si>
  <si>
    <t xml:space="preserve">применение расширенного фильтра, </t>
  </si>
  <si>
    <t>операторы сравнения для таблицы критериев в расширенном фильтре.</t>
  </si>
  <si>
    <t>Лист 5.2</t>
  </si>
  <si>
    <t>Лист 5.3</t>
  </si>
  <si>
    <t>Лист 5.4</t>
  </si>
  <si>
    <t>Лист 5.5</t>
  </si>
  <si>
    <t xml:space="preserve">подведение промежуточных итогов, работа со структурой, </t>
  </si>
  <si>
    <t>многоуровневые итоги.</t>
  </si>
  <si>
    <t>6. Консолидация данных</t>
  </si>
  <si>
    <t>Лист 6.1</t>
  </si>
  <si>
    <t>Лист 6.2</t>
  </si>
  <si>
    <t>Лист 6.3</t>
  </si>
  <si>
    <t>Лист 6.4</t>
  </si>
  <si>
    <t xml:space="preserve">расчет итогов по одной таблице, </t>
  </si>
  <si>
    <t xml:space="preserve">формирование отчета по данным из нескольких таблиц, </t>
  </si>
  <si>
    <t>формирование отчета по данным из нескольких книг.</t>
  </si>
  <si>
    <t>7. Импорт данных</t>
  </si>
  <si>
    <t>Лист 7.1</t>
  </si>
  <si>
    <t>Лист 7.2</t>
  </si>
  <si>
    <t>Лист 7.3</t>
  </si>
  <si>
    <t xml:space="preserve">импорт с Web-страницы, </t>
  </si>
  <si>
    <t xml:space="preserve">импорт из текстового файла, </t>
  </si>
  <si>
    <t>импорт из БД Access.</t>
  </si>
  <si>
    <t>Лист 7.4</t>
  </si>
  <si>
    <t>8. Защита данных</t>
  </si>
  <si>
    <t>Лист 8.1</t>
  </si>
  <si>
    <t>Лист 8.2</t>
  </si>
  <si>
    <t>Лист 8.3</t>
  </si>
  <si>
    <t>Лист 8.4</t>
  </si>
  <si>
    <t>Лист 8.5</t>
  </si>
  <si>
    <t xml:space="preserve">возможные уровни защиты, защита ячеек, листов и элементов листа, </t>
  </si>
  <si>
    <t>защита элементов книги, защита рабочих книг Excel,</t>
  </si>
  <si>
    <t>защита файла Excel,</t>
  </si>
  <si>
    <t>выборочная защита диапазонов.</t>
  </si>
  <si>
    <t>Лист 9.1</t>
  </si>
  <si>
    <t>Лист 9.2</t>
  </si>
  <si>
    <t>Лист 9.3</t>
  </si>
  <si>
    <t xml:space="preserve">использование инструмента «Таблица данных» для анализа развития ситуации при 2-х переменных, </t>
  </si>
  <si>
    <t>последовательность действий при работе с «Таблицей данных», недостатки инструмента «Таблица данных»</t>
  </si>
  <si>
    <t>10. Сценарии</t>
  </si>
  <si>
    <t>Лист 10.1</t>
  </si>
  <si>
    <t>Лист 10.2</t>
  </si>
  <si>
    <t xml:space="preserve">Оценка развития ситуации и выбор оптимальной стратегии с помощью Сценариев: </t>
  </si>
  <si>
    <t>возможности сценариев, создание сценариев, формирование отчетов по сценариям.</t>
  </si>
  <si>
    <t>11. Подбор параметра</t>
  </si>
  <si>
    <t>Лист 11.1</t>
  </si>
  <si>
    <t>Лист 11.2</t>
  </si>
  <si>
    <t>Лист 11.3</t>
  </si>
  <si>
    <t xml:space="preserve">Решение однократной задачи оптимизации с помощью Подбора параметра: </t>
  </si>
  <si>
    <t>последовательность действий при работе с инструментом «Подбор параметра», недостатки данного инструмента анализа.</t>
  </si>
  <si>
    <t>Лист 12.1</t>
  </si>
  <si>
    <t>Лист 12.2</t>
  </si>
  <si>
    <t xml:space="preserve">Решение многокритериальных задач оптимизации с использованием надстройки «Поиск решения»: </t>
  </si>
  <si>
    <t>подключение надстройки, работа в окне «Поиск решения», просмотр пошагового результата.</t>
  </si>
  <si>
    <t>Анализ данных с помощью Диаграмм: создание диаграмм, создание и редактирование Спарклайна,</t>
  </si>
  <si>
    <t>диаграммы саморасширяющиеся,</t>
  </si>
  <si>
    <t xml:space="preserve">диаграммы комбинированные, </t>
  </si>
  <si>
    <t xml:space="preserve">гистограмма с отображением итогов, </t>
  </si>
  <si>
    <t xml:space="preserve">диаграмма Ганта, </t>
  </si>
  <si>
    <t xml:space="preserve">диаграмма Торнадо, </t>
  </si>
  <si>
    <t xml:space="preserve">каскадная диаграмма Водопад, </t>
  </si>
  <si>
    <t>калибровочная диаграмма Термометр,</t>
  </si>
  <si>
    <t xml:space="preserve">диаграммы с пользовательскими элементами управления, </t>
  </si>
  <si>
    <t>диаграмма с выбором значений.</t>
  </si>
  <si>
    <t>12. Поиск решения</t>
  </si>
  <si>
    <t>13. Диаграммы</t>
  </si>
  <si>
    <t>Вкладка Вставка группа Таблицы</t>
  </si>
  <si>
    <t>Вкладка Главная группа Стили</t>
  </si>
  <si>
    <t>Вкладка Работа с таблицами / Конструктор группы Свойства, Сервис, Параметры стилей таблиц, Стили таблиц</t>
  </si>
  <si>
    <t>Подсказки</t>
  </si>
  <si>
    <t>Вкладка Данные группа Работа с данными</t>
  </si>
  <si>
    <t>Вкладка Данные группа Сортировка и фильтр, Контекстное меню Сортировка</t>
  </si>
  <si>
    <t>Вкладка Данные группа Сортировка и фильтр, Контекстное меню Фильтр</t>
  </si>
  <si>
    <t>Вкладка Данные группа Сортировка и фильтр, Дополнительно,</t>
  </si>
  <si>
    <t>В диапазоне критериев: 
строки объединены по правилу логической операции ИЛИ
поля – по правилу логической операции И.
? – заменяет один любой знак
* - заменяет последовательность любых знаков
Операторы сравнения:
Равно =(данные)
Выбирает записи с пустым полем =
Неравно &lt;&gt; (данные)
Выбирает записи с непустым полем &lt;&gt;
Меньше &lt; (данные)
Больше &gt; (данные)
Меньше или равно &lt;= (данные)
Больше или равно &gt;=(данные)</t>
  </si>
  <si>
    <t>Вкладка Данные группа Структура</t>
  </si>
  <si>
    <t>Вкладка Данные/ Получить данные/ Из других источников/ Из интернета</t>
  </si>
  <si>
    <t>Вкладка Данные/ Получить данные/ Из файла/ Из текстового</t>
  </si>
  <si>
    <t>Вкладка Данные/ Получить данные/ Из базы данных/ Из базы данных MS Access</t>
  </si>
  <si>
    <t>Вкладка Рецензирование группа Изменения, Диалоговое окно Формат ячеек вкладка Защита</t>
  </si>
  <si>
    <t>Вкладка Файл группа Сведения, Вкладка Файл / Сохранить как / Сервис / Общие параметры…</t>
  </si>
  <si>
    <t>!=И(ЛЕВСИМВ(B7;3)="1С:";ДЛСТР(B7)&gt;5)</t>
  </si>
  <si>
    <t>9. Анализ "Что если" (Таблица данных)</t>
  </si>
  <si>
    <t>Зарплата, у.е.</t>
  </si>
  <si>
    <t>Итог</t>
  </si>
  <si>
    <t>НДС, р</t>
  </si>
  <si>
    <t>&gt;=3000</t>
  </si>
  <si>
    <t>&lt;=8000</t>
  </si>
  <si>
    <t>&gt;15000</t>
  </si>
  <si>
    <t>&gt;=40000</t>
  </si>
  <si>
    <t>&gt;80000</t>
  </si>
  <si>
    <t>&gt;90000</t>
  </si>
  <si>
    <t>&gt;31/05/2015</t>
  </si>
  <si>
    <t>&lt;01/09/2015</t>
  </si>
  <si>
    <t>&lt;60</t>
  </si>
  <si>
    <t>&gt;50</t>
  </si>
  <si>
    <t>&lt;&gt;стажер*</t>
  </si>
  <si>
    <t>ду*</t>
  </si>
  <si>
    <t>ТКБ Итог</t>
  </si>
  <si>
    <t>АПС Итог</t>
  </si>
  <si>
    <t>ОТД Итог</t>
  </si>
  <si>
    <t>ОНК Итог</t>
  </si>
  <si>
    <t>Общий итог</t>
  </si>
  <si>
    <t>Общее среднее</t>
  </si>
  <si>
    <t>Общее количество</t>
  </si>
  <si>
    <t>компания "Мечтатель" Итог</t>
  </si>
  <si>
    <t>компания "Рапсодия" Итог</t>
  </si>
  <si>
    <t>компания "Сладкая жизнь" Итог</t>
  </si>
  <si>
    <t>ООО "Молодец" Итог</t>
  </si>
  <si>
    <t>ООО "Счастливы вместе" Итог</t>
  </si>
  <si>
    <t>ООО "Фаворит" Итог</t>
  </si>
  <si>
    <t>фирма "Нирвана" Итог</t>
  </si>
  <si>
    <t>фирма "Франкония" Итог</t>
  </si>
  <si>
    <t>19.01.2015 Среднее</t>
  </si>
  <si>
    <t>04.03.2015 Среднее</t>
  </si>
  <si>
    <t>09.03.2015 Среднее</t>
  </si>
  <si>
    <t>10.03.2015 Среднее</t>
  </si>
  <si>
    <t>11.03.2015 Среднее</t>
  </si>
  <si>
    <t>18.04.2015 Среднее</t>
  </si>
  <si>
    <t>02.05.2015 Среднее</t>
  </si>
  <si>
    <t>21.05.2015 Среднее</t>
  </si>
  <si>
    <t>30.05.2015 Среднее</t>
  </si>
  <si>
    <t>20.06.2015 Среднее</t>
  </si>
  <si>
    <t>02.07.2015 Среднее</t>
  </si>
  <si>
    <t>28.07.2015 Среднее</t>
  </si>
  <si>
    <t>09.08.2015 Среднее</t>
  </si>
  <si>
    <t>28.08.2015 Среднее</t>
  </si>
  <si>
    <t>19.01.2015 Итог</t>
  </si>
  <si>
    <t>04.03.2015 Итог</t>
  </si>
  <si>
    <t>09.03.2015 Итог</t>
  </si>
  <si>
    <t>10.03.2015 Итог</t>
  </si>
  <si>
    <t>11.03.2015 Итог</t>
  </si>
  <si>
    <t>18.04.2015 Итог</t>
  </si>
  <si>
    <t>02.05.2015 Итог</t>
  </si>
  <si>
    <t>21.05.2015 Итог</t>
  </si>
  <si>
    <t>30.05.2015 Итог</t>
  </si>
  <si>
    <t>20.06.2015 Итог</t>
  </si>
  <si>
    <t>02.07.2015 Итог</t>
  </si>
  <si>
    <t>28.07.2015 Итог</t>
  </si>
  <si>
    <t>09.08.2015 Итог</t>
  </si>
  <si>
    <t>28.08.2015 Итог</t>
  </si>
  <si>
    <t>19.01.2015 Количество</t>
  </si>
  <si>
    <t>04.03.2015 Количество</t>
  </si>
  <si>
    <t>09.03.2015 Количество</t>
  </si>
  <si>
    <t>10.03.2015 Количество</t>
  </si>
  <si>
    <t>11.03.2015 Количество</t>
  </si>
  <si>
    <t>18.04.2015 Количество</t>
  </si>
  <si>
    <t>02.05.2015 Количество</t>
  </si>
  <si>
    <t>21.05.2015 Количество</t>
  </si>
  <si>
    <t>30.05.2015 Количество</t>
  </si>
  <si>
    <t>20.06.2015 Количество</t>
  </si>
  <si>
    <t>02.07.2015 Количество</t>
  </si>
  <si>
    <t>28.07.2015 Количество</t>
  </si>
  <si>
    <t>09.08.2015 Количество</t>
  </si>
  <si>
    <t>28.08.2015 Количество</t>
  </si>
  <si>
    <t>Весы Итог</t>
  </si>
  <si>
    <t>Кофеварка Итог</t>
  </si>
  <si>
    <t>Кофемолка Итог</t>
  </si>
  <si>
    <t>Кухонный комбайн Итог</t>
  </si>
  <si>
    <t>Миксер Итог</t>
  </si>
  <si>
    <t>Мясорубка Итог</t>
  </si>
  <si>
    <t>Пароварка Итог</t>
  </si>
  <si>
    <t>Печь СВЧ Итог</t>
  </si>
  <si>
    <t>Соковыжималка Итог</t>
  </si>
  <si>
    <t>Тостер Итог</t>
  </si>
  <si>
    <t>Чайник Итог</t>
  </si>
  <si>
    <t>Tefalka Итог</t>
  </si>
  <si>
    <t>Boschik Итог</t>
  </si>
  <si>
    <t>Delonghik Итог</t>
  </si>
  <si>
    <t>Kenwoodik Итог</t>
  </si>
  <si>
    <t>Philipka Итог</t>
  </si>
  <si>
    <t>Moulinexik Итог</t>
  </si>
  <si>
    <t>Braunok Итог</t>
  </si>
  <si>
    <t>Panasonika Итог</t>
  </si>
  <si>
    <t>Goldika Итог</t>
  </si>
  <si>
    <t>Samsuni Итог</t>
  </si>
  <si>
    <t>Sharpik Итог</t>
  </si>
  <si>
    <t>Руководитель проекта Количество</t>
  </si>
  <si>
    <t>Проектировщик Количество</t>
  </si>
  <si>
    <t>Тестировщик Количество</t>
  </si>
  <si>
    <t>Аналитик Количество</t>
  </si>
  <si>
    <t>Технический писатель Количество</t>
  </si>
  <si>
    <t>Консультант Количество</t>
  </si>
  <si>
    <t>Технический специалист Количество</t>
  </si>
  <si>
    <t>Сейл Количество</t>
  </si>
  <si>
    <t>Архитектор Среднее</t>
  </si>
  <si>
    <t>Ведущий консультант Среднее</t>
  </si>
  <si>
    <t>Инженер Среднее</t>
  </si>
  <si>
    <t>Консультант Среднее</t>
  </si>
  <si>
    <t>Программист Среднее</t>
  </si>
  <si>
    <t>Проектировщик Среднее</t>
  </si>
  <si>
    <t>Руководитель проекта Среднее</t>
  </si>
  <si>
    <t>Стажер-консультант Среднее</t>
  </si>
  <si>
    <t>Стажер-специалист Среднее</t>
  </si>
  <si>
    <t>Старший консультант Среднее</t>
  </si>
  <si>
    <t>Ррфамилия_Excel_Лр5_Ср5.Анализ Данных</t>
  </si>
  <si>
    <t>ИТОГО ПО проекту</t>
  </si>
  <si>
    <t>Затраты, у.е.</t>
  </si>
  <si>
    <t>Выручка, у.е.</t>
  </si>
  <si>
    <t>Прибыль, у.е.</t>
  </si>
  <si>
    <t>Владивосток</t>
  </si>
  <si>
    <t>Мурманск</t>
  </si>
  <si>
    <t>Сочи</t>
  </si>
  <si>
    <t>Возникает ошибка, если делать, как показано на видео</t>
  </si>
  <si>
    <t>ТабельныйНомер</t>
  </si>
  <si>
    <t>Фамилия</t>
  </si>
  <si>
    <t>Имя</t>
  </si>
  <si>
    <t>Отчество</t>
  </si>
  <si>
    <t>ДатаРождения</t>
  </si>
  <si>
    <t>Оклад, р</t>
  </si>
  <si>
    <t>ДомашнийТелефон</t>
  </si>
  <si>
    <t>МобильныйТелефон</t>
  </si>
  <si>
    <t>КодОтдела</t>
  </si>
  <si>
    <t>ГражданствоРФ</t>
  </si>
  <si>
    <t>Увлечения</t>
  </si>
  <si>
    <t>Алешин</t>
  </si>
  <si>
    <t>Алексей</t>
  </si>
  <si>
    <t>Викторович</t>
  </si>
  <si>
    <t>12.26.1975</t>
  </si>
  <si>
    <t>Мужской</t>
  </si>
  <si>
    <t>Менеджер</t>
  </si>
  <si>
    <t>123-15-12</t>
  </si>
  <si>
    <t>+7 (903) 120-20-30</t>
  </si>
  <si>
    <t> </t>
  </si>
  <si>
    <t>Сидоров</t>
  </si>
  <si>
    <t>Андрей</t>
  </si>
  <si>
    <t>Егорович</t>
  </si>
  <si>
    <t>04.16.1981</t>
  </si>
  <si>
    <t>Кладовщик</t>
  </si>
  <si>
    <t>455-55-55</t>
  </si>
  <si>
    <t>+7 (905) 147-15-15</t>
  </si>
  <si>
    <t>чтение</t>
  </si>
  <si>
    <t>Голубев</t>
  </si>
  <si>
    <t>Антон</t>
  </si>
  <si>
    <t>Юрьевич</t>
  </si>
  <si>
    <t>Охранник</t>
  </si>
  <si>
    <t>485-63-21</t>
  </si>
  <si>
    <t>+7 (910) 200-20-10</t>
  </si>
  <si>
    <t>Петров</t>
  </si>
  <si>
    <t>Виктор</t>
  </si>
  <si>
    <t>Иванович</t>
  </si>
  <si>
    <t>10.15.1966</t>
  </si>
  <si>
    <t>145-23-20</t>
  </si>
  <si>
    <t>+7 (916) 852-54-23</t>
  </si>
  <si>
    <t>Григорьев</t>
  </si>
  <si>
    <t>Григорий</t>
  </si>
  <si>
    <t>Борисович</t>
  </si>
  <si>
    <t>159-26-35</t>
  </si>
  <si>
    <t>+7 (495) 136-36-26</t>
  </si>
  <si>
    <t>футбол</t>
  </si>
  <si>
    <t>Андреева</t>
  </si>
  <si>
    <t>Елена</t>
  </si>
  <si>
    <t>Даниловна</t>
  </si>
  <si>
    <t>05.19.1978</t>
  </si>
  <si>
    <t>Женский</t>
  </si>
  <si>
    <t>Продавец-консльтант</t>
  </si>
  <si>
    <t>745-21-30</t>
  </si>
  <si>
    <t>+7 (495) 784-45-12</t>
  </si>
  <si>
    <t>вязание</t>
  </si>
  <si>
    <t>Иванов</t>
  </si>
  <si>
    <t>Иван</t>
  </si>
  <si>
    <t>Акимович</t>
  </si>
  <si>
    <t>Кассир</t>
  </si>
  <si>
    <t>159-48-26</t>
  </si>
  <si>
    <t>+7 (910) 265-33-33</t>
  </si>
  <si>
    <t>Максим</t>
  </si>
  <si>
    <t>Сергеевич</t>
  </si>
  <si>
    <t>07.16.1936</t>
  </si>
  <si>
    <t>Продавец</t>
  </si>
  <si>
    <t>963-52-41</t>
  </si>
  <si>
    <t>+7 (901) 452-52-42</t>
  </si>
  <si>
    <t>музыка</t>
  </si>
  <si>
    <t>Васильев</t>
  </si>
  <si>
    <t>Анатольевич</t>
  </si>
  <si>
    <t>02.28.1958</t>
  </si>
  <si>
    <t>Старший продавец</t>
  </si>
  <si>
    <t>785-62-41</t>
  </si>
  <si>
    <t>+7 (916) 563-26-36</t>
  </si>
  <si>
    <t>Галкин</t>
  </si>
  <si>
    <t>Константинович</t>
  </si>
  <si>
    <t>103-57-89</t>
  </si>
  <si>
    <t>+7 (926) 563-56-36</t>
  </si>
  <si>
    <t>Михайлова</t>
  </si>
  <si>
    <t>Мария</t>
  </si>
  <si>
    <t>Максимовна</t>
  </si>
  <si>
    <t>Младший продавец</t>
  </si>
  <si>
    <t>456-12-30</t>
  </si>
  <si>
    <t>+7 (905) 587-58-63</t>
  </si>
  <si>
    <t>Макаров</t>
  </si>
  <si>
    <t>Михаил</t>
  </si>
  <si>
    <t>Леонидович</t>
  </si>
  <si>
    <t>796-48-25</t>
  </si>
  <si>
    <t>+7 (926) 123-96-36</t>
  </si>
  <si>
    <t>хоккей</t>
  </si>
  <si>
    <t>Николаева</t>
  </si>
  <si>
    <t>Наталья</t>
  </si>
  <si>
    <t>Николаевна</t>
  </si>
  <si>
    <t>130-58-26</t>
  </si>
  <si>
    <t>+7 (926) 741-41-41</t>
  </si>
  <si>
    <t>боулинг</t>
  </si>
  <si>
    <t>Никитин</t>
  </si>
  <si>
    <t>Роман</t>
  </si>
  <si>
    <t>Семенович</t>
  </si>
  <si>
    <t>05.22.1974</t>
  </si>
  <si>
    <t>154-07-93</t>
  </si>
  <si>
    <t>+7 (905) 562-23-26</t>
  </si>
  <si>
    <t>Антонов</t>
  </si>
  <si>
    <t>Николай</t>
  </si>
  <si>
    <t>Яковлевич</t>
  </si>
  <si>
    <t>04.26.1974</t>
  </si>
  <si>
    <t>453-01-48</t>
  </si>
  <si>
    <t>+7 (903) 145-45-45</t>
  </si>
  <si>
    <t>мото</t>
  </si>
  <si>
    <t>Петр</t>
  </si>
  <si>
    <t>Захарович</t>
  </si>
  <si>
    <t>05.15.1965</t>
  </si>
  <si>
    <t>745-55-66</t>
  </si>
  <si>
    <t>+7 (905) 235-25-23</t>
  </si>
  <si>
    <t>Коробов</t>
  </si>
  <si>
    <t>Арсений</t>
  </si>
  <si>
    <t>Васильевич</t>
  </si>
  <si>
    <t>323-43-45</t>
  </si>
  <si>
    <t>+7 (985) 767-88-50</t>
  </si>
  <si>
    <t>авто</t>
  </si>
  <si>
    <t>Денисова</t>
  </si>
  <si>
    <t>Елизавета</t>
  </si>
  <si>
    <t>11.28.1980</t>
  </si>
  <si>
    <t>456-24-35</t>
  </si>
  <si>
    <t>+7 (901) 129-60-45</t>
  </si>
  <si>
    <t>Дрыга</t>
  </si>
  <si>
    <t>Игорь</t>
  </si>
  <si>
    <t>Русланович</t>
  </si>
  <si>
    <t>753-23-17</t>
  </si>
  <si>
    <t>+7 (926) 342-76-58</t>
  </si>
  <si>
    <t>картинг</t>
  </si>
  <si>
    <t>Шуман</t>
  </si>
  <si>
    <t>Татьяна</t>
  </si>
  <si>
    <t>Александровна</t>
  </si>
  <si>
    <t>12.13.1959</t>
  </si>
  <si>
    <t>312-67-40</t>
  </si>
  <si>
    <t>+7 (903) 497-82-74</t>
  </si>
  <si>
    <t>Нестеров</t>
  </si>
  <si>
    <t>Федорович</t>
  </si>
  <si>
    <t>06.23.1966</t>
  </si>
  <si>
    <t>452-34-87</t>
  </si>
  <si>
    <t>+7 (495) 343-54-67</t>
  </si>
  <si>
    <t>Иноземцев</t>
  </si>
  <si>
    <t>Константин</t>
  </si>
  <si>
    <t>Владимирович</t>
  </si>
  <si>
    <t>12.13.1978</t>
  </si>
  <si>
    <t>545-45-45</t>
  </si>
  <si>
    <t>+7 (910) 121-98-89</t>
  </si>
  <si>
    <t>вышивка крестиком</t>
  </si>
  <si>
    <t>Татурина</t>
  </si>
  <si>
    <t>Светлана</t>
  </si>
  <si>
    <t>Михайловна</t>
  </si>
  <si>
    <t>Продавец-консультант</t>
  </si>
  <si>
    <t>765-41-87</t>
  </si>
  <si>
    <t>+7 (926) 454-36-27</t>
  </si>
  <si>
    <t>Хромов</t>
  </si>
  <si>
    <t>Дмитриевич</t>
  </si>
  <si>
    <t>10.22.1977</t>
  </si>
  <si>
    <t>758-34-67</t>
  </si>
  <si>
    <t>+7 (905) 200-23-93</t>
  </si>
  <si>
    <t>Ильин</t>
  </si>
  <si>
    <t>Евгений</t>
  </si>
  <si>
    <t>987-66-67</t>
  </si>
  <si>
    <t>+7 (901) 901-39-01</t>
  </si>
  <si>
    <t>кулинария</t>
  </si>
  <si>
    <t>Родин</t>
  </si>
  <si>
    <t>Кириллович</t>
  </si>
  <si>
    <t>758-56-57</t>
  </si>
  <si>
    <t>+7 (910) 703-70-35</t>
  </si>
  <si>
    <t>Голиков</t>
  </si>
  <si>
    <t>198-89-96</t>
  </si>
  <si>
    <t>+7 (903) 145-45-14</t>
  </si>
  <si>
    <t>биатлон</t>
  </si>
  <si>
    <t>Елисеева</t>
  </si>
  <si>
    <t>Анастасия</t>
  </si>
  <si>
    <t>Романовна</t>
  </si>
  <si>
    <t>12.21.1956</t>
  </si>
  <si>
    <t>232-32-32</t>
  </si>
  <si>
    <t>+7 (916) 432-59-10</t>
  </si>
  <si>
    <t>баскетбол</t>
  </si>
  <si>
    <t>Воронова</t>
  </si>
  <si>
    <t>Ирина</t>
  </si>
  <si>
    <t>Петровна</t>
  </si>
  <si>
    <t>11.19.1969</t>
  </si>
  <si>
    <t>343-54-54</t>
  </si>
  <si>
    <t>+7 (903) 798-10-18</t>
  </si>
  <si>
    <t>Антоновна</t>
  </si>
  <si>
    <t>723-96-90</t>
  </si>
  <si>
    <t>+7 (909) 903-11-11</t>
  </si>
  <si>
    <t>Кирилл</t>
  </si>
  <si>
    <t>Алексеевич</t>
  </si>
  <si>
    <t>05.23.1978</t>
  </si>
  <si>
    <t>615-29-08</t>
  </si>
  <si>
    <t>+7 (916) 910-50-40</t>
  </si>
  <si>
    <t>формула 1</t>
  </si>
  <si>
    <t>Павел</t>
  </si>
  <si>
    <t>04.17.1969</t>
  </si>
  <si>
    <t>435-27-68</t>
  </si>
  <si>
    <t>+7 (910) 933-33-99</t>
  </si>
  <si>
    <t>Горностаева</t>
  </si>
  <si>
    <t>Васильевна</t>
  </si>
  <si>
    <t>03.26.1977</t>
  </si>
  <si>
    <t>980-88-88</t>
  </si>
  <si>
    <t>+7 (916) 555-45-35</t>
  </si>
  <si>
    <t>Смирнов</t>
  </si>
  <si>
    <t>Семен</t>
  </si>
  <si>
    <t>Игоревич</t>
  </si>
  <si>
    <t>06.14.1978</t>
  </si>
  <si>
    <t>321-90-89</t>
  </si>
  <si>
    <t>+7 (909) 910-10-10</t>
  </si>
  <si>
    <t>фото</t>
  </si>
  <si>
    <t>Александрович</t>
  </si>
  <si>
    <t>05.15.1964</t>
  </si>
  <si>
    <t>453-43-45</t>
  </si>
  <si>
    <t>+7 (906) 903-98-56</t>
  </si>
  <si>
    <t>При выполнении инструкции возникает следующая ошибка</t>
  </si>
  <si>
    <t>В интернете отсуствовала инструкция по ее решению</t>
  </si>
  <si>
    <t>Feedback Type:</t>
  </si>
  <si>
    <t>Frown (Error)</t>
  </si>
  <si>
    <t>Error Message:</t>
  </si>
  <si>
    <t>Ошибка</t>
  </si>
  <si>
    <t>Stack Trace:</t>
  </si>
  <si>
    <t>Stack Trace Message:</t>
  </si>
  <si>
    <t>Invocation Stack Trace:</t>
  </si>
  <si>
    <t xml:space="preserve">   в Microsoft.Mashup.Host.Document.ExceptionExtensions.GetCurrentInvocationStackTrace()</t>
  </si>
  <si>
    <t xml:space="preserve">   в Microsoft.Mashup.Client.UI.Shared.FeedbackErrorInfo..ctor(String message, Exception exception, Nullable`1 stackTraceInfo, String messageDetail)</t>
  </si>
  <si>
    <t xml:space="preserve">   в Microsoft.Mashup.Client.UI.Windows.UIHost.RaiseErrorDialog(IWindowHandle activeWindow, FeedbackPackageInfo feedbackPackageInfo, Exception e, LocalizedString dialogTitle, LocalizedString dialogMessage, Boolean useGDICapture)</t>
  </si>
  <si>
    <t xml:space="preserve">   в Microsoft.Mashup.Client.Excel.Native.NativeUserFeedbackServices.ReportException(IWindowHandle activeWindow, IUIHost uiHost, FeedbackPackageInfo feedbackPackageInfo, Exception e, Boolean useGDICapture)</t>
  </si>
  <si>
    <t xml:space="preserve">   в Microsoft.Mashup.Client.UI.Shared.UnexpectedExceptionHandler.&lt;&gt;c__DisplayClass14_0.&lt;HandleException&gt;b__0()</t>
  </si>
  <si>
    <t xml:space="preserve">   в Microsoft.Mashup.Client.UI.Shared.UnexpectedExceptionHandler.HandleException(Exception e)</t>
  </si>
  <si>
    <t xml:space="preserve">   в Microsoft.Mashup.Client.UI.Shared.DataImporter.HandleImportEvaluationException(ExceptionResult exceptionView, Query query, String sourceID, String formulaTitle, Boolean isNewQuery, Boolean isFromEditor)</t>
  </si>
  <si>
    <t xml:space="preserve">   в Microsoft.Mashup.Client.UI.Shared.DataImporter.OnGetPreviewResult(PreviewResult preview, Query query, String sourceID, String formulaTitle, Nullable`1 explicitImportDestination, Boolean isNewQuery, Boolean isFromEditor)</t>
  </si>
  <si>
    <t xml:space="preserve">   в Microsoft.Mashup.Client.UI.Shared.DataImporter.GetPreviewResult(Query query, String sourceID, String formulaTitle, Boolean isNewQuery, Boolean isFromEditor, Nullable`1 explicitImportDestination)</t>
  </si>
  <si>
    <t xml:space="preserve">   в Microsoft.Mashup.Client.Excel.ExcelDataImporter.&lt;&gt;c__DisplayClass62_0.&lt;GetPreviewResult&gt;b__1()</t>
  </si>
  <si>
    <t xml:space="preserve">   в Microsoft.Mashup.Client.Excel.Shim.NativeWorkbookStorageServices.Microsoft.Mashup.Client.Excel.Shim.IDeferredStorageInvoker.InvokeDeferredStorageAction(IWorkbook workbook, Action action)</t>
  </si>
  <si>
    <t xml:space="preserve">   в Microsoft.Mashup.Client.Excel.Shim.NativeCoAuthServices.InvokeCoauthAction(IWorkbook workbook, UndoableActionType actionType, Action action)</t>
  </si>
  <si>
    <t xml:space="preserve">   в Microsoft.Mashup.Client.Excel.Shim.NativeCoAuthServices.NotifyGetDataPresence(IWorkbook workbook, Action action)</t>
  </si>
  <si>
    <t xml:space="preserve">   в Microsoft.Mashup.Client.Excel.ExcelDataImporter.&lt;&gt;c__DisplayClass56_0.&lt;InvokeOnWorkbook&gt;b__0(IWorkbook workbook, IWindowContext windowContext)</t>
  </si>
  <si>
    <t xml:space="preserve">   в Microsoft.Mashup.Client.Excel.ExcelDataImporter.InvokeOnWorkbook[T](Func`3 action, T defaultValue)</t>
  </si>
  <si>
    <t xml:space="preserve">   в Microsoft.Mashup.Client.Excel.ExcelDataImporter.GetPreviewResult(Query query, String sourceID, String formulaTitle, Boolean isNewQuery, Boolean isFromEditor, Nullable`1 explicitImportDestination)</t>
  </si>
  <si>
    <t xml:space="preserve">   в Microsoft.Mashup.Client.UI.Shared.DataImporter.&lt;&gt;c__DisplayClass81_1.&lt;OnQuerySettingsResolved&gt;b__0()</t>
  </si>
  <si>
    <t xml:space="preserve">   в Microsoft.Mashup.Host.Document.ExceptionHandlerExtensions.HandleExceptions(IExceptionHandler exceptionHandler, Action action)</t>
  </si>
  <si>
    <t xml:space="preserve">   в System.RuntimeMethodHandle.InvokeMethod(Object target, Object[] arguments, Signature sig, Boolean constructor)</t>
  </si>
  <si>
    <t xml:space="preserve">   в System.Reflection.RuntimeMethodInfo.UnsafeInvokeInternal(Object obj, Object[] parameters, Object[] arguments)</t>
  </si>
  <si>
    <t xml:space="preserve">   в System.Delegate.DynamicInvokeImpl(Object[] args)</t>
  </si>
  <si>
    <t xml:space="preserve">   в System.Windows.Forms.Control.InvokeMarshaledCallbackDo(ThreadMethodEntry tme)</t>
  </si>
  <si>
    <t xml:space="preserve">   в System.Windows.Forms.Control.InvokeMarshaledCallbackHelper(Object obj)</t>
  </si>
  <si>
    <t xml:space="preserve">   в System.Threading.ExecutionContext.RunInternal(ExecutionContext executionContext, ContextCallback callback, Object state, Boolean preserveSyncCtx)</t>
  </si>
  <si>
    <t xml:space="preserve">   в System.Threading.ExecutionContext.Run(ExecutionContext executionContext, ContextCallback callback, Object state, Boolean preserveSyncCtx)</t>
  </si>
  <si>
    <t xml:space="preserve">   в System.Threading.ExecutionContext.Run(ExecutionContext executionContext, ContextCallback callback, Object state)</t>
  </si>
  <si>
    <t xml:space="preserve">   в System.Windows.Forms.Control.InvokeMarshaledCallback(ThreadMethodEntry tme)</t>
  </si>
  <si>
    <t xml:space="preserve">   в System.Windows.Forms.Control.InvokeMarshaledCallbacks()</t>
  </si>
  <si>
    <t xml:space="preserve">   в System.Windows.Forms.Control.WndProc(Message&amp; m)</t>
  </si>
  <si>
    <t xml:space="preserve">   в System.Windows.Forms.NativeWindow.Callback(IntPtr hWnd, Int32 msg, IntPtr wparam, IntPtr lparam)</t>
  </si>
  <si>
    <t>InnerException0.Stack Trace Message:</t>
  </si>
  <si>
    <t>Container unexpectedly exited. Exit code: 0xC0000135. PID: 6736</t>
  </si>
  <si>
    <t>InnerException0.Stack Trace:</t>
  </si>
  <si>
    <t xml:space="preserve">   в Microsoft.Mashup.Host.Document.Analysis.PackageDocumentAnalysisInfo.PackagePartitionAnalysisInfo.SetPreviewValue(EvaluationResult2`1 result, Func`1 getStaleSince, Func`1 getSampled)</t>
  </si>
  <si>
    <t>InnerException0.Invocation Stack Trace:</t>
  </si>
  <si>
    <t xml:space="preserve">   в Microsoft.Mashup.Client.UI.Shared.FeedbackErrorInfo.GetFeedbackValuesFromException(Exception e, String prefix)</t>
  </si>
  <si>
    <t xml:space="preserve">   в Microsoft.Mashup.Client.UI.Shared.FeedbackErrorInfo.GetFeedbackValuesFromInnerExceptions(Exception e, Int32 depth)</t>
  </si>
  <si>
    <t xml:space="preserve">   в Microsoft.Mashup.Client.UI.Shared.FeedbackErrorInfo.CreateAdditionalErrorInfo(Exception e)</t>
  </si>
  <si>
    <t>InnerException1.Stack Trace Message:</t>
  </si>
  <si>
    <t>InnerException1.Stack Trace:</t>
  </si>
  <si>
    <t xml:space="preserve">   в Microsoft.Mashup.Evaluator.RemoteDocumentEvaluator.RemoteEvaluation`1.TryCompleteWithException(Exception exception)</t>
  </si>
  <si>
    <t xml:space="preserve">   в Microsoft.Mashup.Evaluator.RemoteDocumentEvaluator.RemoteEvaluation.Evaluate(Boolean enableFirewall)</t>
  </si>
  <si>
    <t xml:space="preserve">   в Microsoft.Mashup.Evaluator.EvaluatorThreadPool.EvaluatorThread(Object state)</t>
  </si>
  <si>
    <t xml:space="preserve">   в Microsoft.Mashup.Evaluator.SafeThread2.&lt;&gt;c__DisplayClass9_0.&lt;CreateAction&gt;b__0(Object o)</t>
  </si>
  <si>
    <t xml:space="preserve">   в System.Threading.ThreadHelper.ThreadStart(Object obj)</t>
  </si>
  <si>
    <t>InnerException1.Invocation Stack Trace:</t>
  </si>
  <si>
    <t>InnerException2.Stack Trace Message:</t>
  </si>
  <si>
    <t>InnerException2.Stack Trace:</t>
  </si>
  <si>
    <t xml:space="preserve">   в Microsoft.Mashup.Evaluator.ContainerProcess.WithClientPipesAttachedEvent(String hostToContainerPipeName, Func`1 func)</t>
  </si>
  <si>
    <t xml:space="preserve">   в Microsoft.Mashup.Evaluator.ContainerProcess.CreateProcess()</t>
  </si>
  <si>
    <t xml:space="preserve">   в Microsoft.Mashup.Evaluator.ProcessContainerFactory.Container.CreateProcess(String exePath, String logFolderPath, String arguments)</t>
  </si>
  <si>
    <t xml:space="preserve">   в Microsoft.Mashup.Evaluator.ProcessContainerFactory.Container..ctor(String exePath, String exitMutexName, Int32 containerID, ContainerJob job, String logFolderPath)</t>
  </si>
  <si>
    <t xml:space="preserve">   в Microsoft.Mashup.Evaluator.ProcessContainerFactory.CreateProcessContainer()</t>
  </si>
  <si>
    <t xml:space="preserve">   в Microsoft.Mashup.Evaluator.WorkingSetProcessContainerFactory.CreateProcessContainer()</t>
  </si>
  <si>
    <t xml:space="preserve">   в Microsoft.Mashup.Evaluator.ContainerPoolContainerFactory.CreatePooledContainer(TimeSpan ttlAdjustment)</t>
  </si>
  <si>
    <t xml:space="preserve">   в Microsoft.Mashup.Evaluator.ContainerPoolContainerFactory.CreateContainer()</t>
  </si>
  <si>
    <t xml:space="preserve">   в Microsoft.Mashup.Evaluator.RemoteEvaluationContainerFactory.CreateContainer()</t>
  </si>
  <si>
    <t xml:space="preserve">   в Microsoft.Mashup.Evaluator.RemoteDocumentEvaluator.CreateContainer()</t>
  </si>
  <si>
    <t>InnerException2.Invocation Stack Trace:</t>
  </si>
  <si>
    <t>Supports Premium Content:</t>
  </si>
  <si>
    <t>True</t>
  </si>
  <si>
    <t>Formulas:</t>
  </si>
  <si>
    <t>section Section1;</t>
  </si>
  <si>
    <t xml:space="preserve">shared </t>
  </si>
  <si>
    <t>БД Тестирование = let</t>
  </si>
  <si>
    <t xml:space="preserve">    Источник = File.Contents("C:\Users\Michael\Desktop\ExcelЛР5\БД Тестирование.mdb")</t>
  </si>
  <si>
    <t>in</t>
  </si>
  <si>
    <t xml:space="preserve">    Источник;</t>
  </si>
  <si>
    <t>$C$4</t>
  </si>
  <si>
    <t>$C$5</t>
  </si>
  <si>
    <t>$C$6</t>
  </si>
  <si>
    <t>$C$7</t>
  </si>
  <si>
    <t>$C$14</t>
  </si>
  <si>
    <t>$C$12</t>
  </si>
  <si>
    <t>$C$10</t>
  </si>
  <si>
    <t>КБ Нирвана</t>
  </si>
  <si>
    <t>Автор: Автор , 01.02.2013</t>
  </si>
  <si>
    <t>КБ Оптимальный</t>
  </si>
  <si>
    <t>Банк Фаворит</t>
  </si>
  <si>
    <t>Структура сценария</t>
  </si>
  <si>
    <t>Изменяемые:</t>
  </si>
  <si>
    <t>Текущие значения:</t>
  </si>
  <si>
    <t>Результат:</t>
  </si>
  <si>
    <t xml:space="preserve">Примечания: столбец ''Текущие значения'' представляет значения изменяемых ячеек в </t>
  </si>
  <si>
    <t>момент создания Итогового отчета по Сценарию. Изменяемые ячейки для каждого</t>
  </si>
  <si>
    <t>сценария выделены серым цветом.</t>
  </si>
  <si>
    <t>Названия строк</t>
  </si>
  <si>
    <t>$C$4:$C$7 на</t>
  </si>
  <si>
    <t>(Все)</t>
  </si>
  <si>
    <t>Автор: Michael , 07.11.2022</t>
  </si>
  <si>
    <t>иностр покупатель</t>
  </si>
  <si>
    <t>Microsoft Excel 16.0 Отчет о результатах</t>
  </si>
  <si>
    <t>Лист: [Фамилия_Excel_ЛР5_СР5.Анализ данных.xlsx]12.1</t>
  </si>
  <si>
    <t>Отчет создан: 15.11.2022 20:31:11</t>
  </si>
  <si>
    <t>Результат: Целочисленное решение найдено в пределах допустимого отклонения. Все ограничения выполнены.</t>
  </si>
  <si>
    <t>Модуль поиска решения</t>
  </si>
  <si>
    <t>Модуль: Поиск решения лин. задач симплекс-методом</t>
  </si>
  <si>
    <t>Время решения: 3,172 секунд.</t>
  </si>
  <si>
    <t>Число итераций: 3 Число подзадач: 566</t>
  </si>
  <si>
    <t>Параметры поиска решения</t>
  </si>
  <si>
    <t>Максимальное время 100 с,  Число итераций 100, Precision 0,000001</t>
  </si>
  <si>
    <t>Максимальное число подзадач 5000, Максимальное число целочисленных решений 5000, Целочисленное отклонение 0,05%</t>
  </si>
  <si>
    <t>Ячейка целевой функции (Максимум)</t>
  </si>
  <si>
    <t>Ячейка</t>
  </si>
  <si>
    <t>Исходное значение</t>
  </si>
  <si>
    <t>Окончательное значение</t>
  </si>
  <si>
    <t>Ячейки переменных</t>
  </si>
  <si>
    <t>Целочисленное</t>
  </si>
  <si>
    <t>Ограничения</t>
  </si>
  <si>
    <t>Значение ячейки</t>
  </si>
  <si>
    <t>Формула</t>
  </si>
  <si>
    <t>Состояние</t>
  </si>
  <si>
    <t>Допуск</t>
  </si>
  <si>
    <t>$C$28</t>
  </si>
  <si>
    <t>Всего ЧПС по выбранным проектам Чистая приведенная стоимость</t>
  </si>
  <si>
    <t>$A$4</t>
  </si>
  <si>
    <t>$A$5</t>
  </si>
  <si>
    <t>$A$6</t>
  </si>
  <si>
    <t>$A$7</t>
  </si>
  <si>
    <t>$A$8</t>
  </si>
  <si>
    <t>$A$9</t>
  </si>
  <si>
    <t>$A$10</t>
  </si>
  <si>
    <t>$A$11</t>
  </si>
  <si>
    <t>$A$12</t>
  </si>
  <si>
    <t>$A$13</t>
  </si>
  <si>
    <t>$A$14</t>
  </si>
  <si>
    <t>$A$15</t>
  </si>
  <si>
    <t>$A$16</t>
  </si>
  <si>
    <t>$A$17</t>
  </si>
  <si>
    <t>$A$18</t>
  </si>
  <si>
    <t>$A$19</t>
  </si>
  <si>
    <t>$A$20</t>
  </si>
  <si>
    <t>$A$21</t>
  </si>
  <si>
    <t>$A$22</t>
  </si>
  <si>
    <t>$A$23</t>
  </si>
  <si>
    <t>$D$25</t>
  </si>
  <si>
    <t>Использовано ресурсов, $ Расходы 1-ый год, $</t>
  </si>
  <si>
    <t>$D$25&lt;=$D$26</t>
  </si>
  <si>
    <t>Без привязки</t>
  </si>
  <si>
    <t>$E$25</t>
  </si>
  <si>
    <t>Использовано ресурсов, $ Расходы 2-ой год, $</t>
  </si>
  <si>
    <t>$E$25&lt;=$E$26</t>
  </si>
  <si>
    <t>$F$25</t>
  </si>
  <si>
    <t>Использовано ресурсов, $ Расходы 3-ий год, $</t>
  </si>
  <si>
    <t>$F$25&lt;=$F$26</t>
  </si>
  <si>
    <t>$G$25</t>
  </si>
  <si>
    <t>Использовано ресурсов, $ Консультанты 1-ый год, стоимость в $</t>
  </si>
  <si>
    <t>$G$25&lt;=$G$26</t>
  </si>
  <si>
    <t>$H$25</t>
  </si>
  <si>
    <t>Использовано ресурсов, $ Консультанты 2-ой год, стоимость в $</t>
  </si>
  <si>
    <t>$H$25&lt;=$H$26</t>
  </si>
  <si>
    <t>$I$25</t>
  </si>
  <si>
    <t>Использовано ресурсов, $ Консультанты 3-ий год, стоимость в $</t>
  </si>
  <si>
    <t>$I$25&lt;=$I$26</t>
  </si>
  <si>
    <t>$A$4:$A$23=Бинарное</t>
  </si>
  <si>
    <t>Бинарное</t>
  </si>
  <si>
    <t>Доля брака, %</t>
  </si>
  <si>
    <t>&gt;2000</t>
  </si>
  <si>
    <t>&gt;=01.05.2012</t>
  </si>
  <si>
    <t>&lt;=30.05.2012</t>
  </si>
  <si>
    <t>&gt;=01.06.2012</t>
  </si>
  <si>
    <t>&lt;=30.06.2012</t>
  </si>
  <si>
    <t>компания "Рапсодия" Среднее</t>
  </si>
  <si>
    <t>компания "Мечтатель" Среднее</t>
  </si>
  <si>
    <t>ООО "Счастливы вместе" Среднее</t>
  </si>
  <si>
    <t>компания "Сладкая жизнь" Среднее</t>
  </si>
  <si>
    <t>фирма "Нирвана" Среднее</t>
  </si>
  <si>
    <t>фирма "Франкония" Среднее</t>
  </si>
  <si>
    <t>ООО "Молодец" Среднее</t>
  </si>
  <si>
    <t>ООО "Фаворит" Среднее</t>
  </si>
  <si>
    <t>факс Итог</t>
  </si>
  <si>
    <t>Москва Итог</t>
  </si>
  <si>
    <t>Новосибирск Итог</t>
  </si>
  <si>
    <t>Санкт-Петербург Итог</t>
  </si>
  <si>
    <t>Масква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</si>
</sst>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4" formatCode="_-* #,##0.00\ &quot;₽&quot;_-;\-* #,##0.00\ &quot;₽&quot;_-;_-* &quot;-&quot;??\ &quot;₽&quot;_-;_-@_-"/>
    <numFmt numFmtId="164" formatCode="[$$-409]#,##0"/>
    <numFmt numFmtId="165" formatCode="_-* #,##0.00\ _₽_-;\-* #,##0.00\ _₽_-;_-* &quot;-&quot;??\ _₽_-;_-@_-"/>
    <numFmt numFmtId="166" formatCode="#,##0.00_ ;\-#,##0.00\ "/>
    <numFmt numFmtId="167" formatCode="0.0"/>
    <numFmt numFmtId="168" formatCode="#,##0.00&quot;р.&quot;"/>
    <numFmt numFmtId="169" formatCode="#,##0_р_."/>
    <numFmt numFmtId="170" formatCode="0.0%"/>
    <numFmt numFmtId="171" formatCode="#,##0\ [$€-1]"/>
    <numFmt numFmtId="172" formatCode="_ * #,##0.00_ \ [$$-C0C]_ ;_ * \-#,##0.00\ \ [$$-C0C]_ ;_ * &quot;-&quot;??_ \ [$$-C0C]_ ;_ @_ "/>
    <numFmt numFmtId="173" formatCode="#,##0.00\ [$$-C0C]"/>
    <numFmt numFmtId="174" formatCode="_-* #,##0.00&quot;р.&quot;_-;\-* #,##0.00&quot;р.&quot;_-;_-* &quot;-&quot;??&quot;р.&quot;_-;_-@_-"/>
    <numFmt numFmtId="175" formatCode="_-[$$-409]* #,##0_ ;_-[$$-409]* \-#,##0\ ;_-[$$-409]* &quot;-&quot;_ ;_-@_ "/>
    <numFmt numFmtId="176" formatCode="_-* #,##0.00\ _р_._-;\-* #,##0.00\ _р_._-;_-* &quot;-&quot;??\ _р_._-;_-@_-"/>
    <numFmt numFmtId="177" formatCode="0;0"/>
  </numFmts>
  <fonts count="74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sz val="11"/>
      <name val="Arial"/>
      <family val="2"/>
      <charset val="204"/>
    </font>
    <font>
      <b/>
      <sz val="11"/>
      <name val="Arial"/>
      <family val="2"/>
      <charset val="204"/>
    </font>
    <font>
      <b/>
      <sz val="12"/>
      <color indexed="18"/>
      <name val="Arial Cyr"/>
      <family val="2"/>
      <charset val="204"/>
    </font>
    <font>
      <b/>
      <sz val="12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0"/>
      <name val="Arial Cyr"/>
      <charset val="204"/>
    </font>
    <font>
      <b/>
      <sz val="10"/>
      <name val="Arial Cyr"/>
      <charset val="204"/>
    </font>
    <font>
      <b/>
      <sz val="11"/>
      <name val="Calibri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b/>
      <sz val="12"/>
      <color theme="8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2"/>
      <color theme="1"/>
      <name val="Шрифт текста"/>
      <family val="2"/>
      <charset val="204"/>
    </font>
    <font>
      <sz val="11"/>
      <color theme="1"/>
      <name val="Calibri"/>
      <family val="2"/>
      <scheme val="minor"/>
    </font>
    <font>
      <sz val="12"/>
      <name val="Calibri"/>
      <family val="2"/>
      <charset val="204"/>
      <scheme val="minor"/>
    </font>
    <font>
      <b/>
      <sz val="14"/>
      <name val="Arial"/>
      <family val="2"/>
      <charset val="204"/>
    </font>
    <font>
      <sz val="14"/>
      <name val="Arial"/>
      <family val="2"/>
      <charset val="204"/>
    </font>
    <font>
      <sz val="14"/>
      <color theme="1"/>
      <name val="Arial"/>
      <family val="2"/>
      <charset val="204"/>
    </font>
    <font>
      <b/>
      <sz val="11"/>
      <color rgb="FF000000"/>
      <name val="Arial"/>
      <family val="2"/>
      <charset val="204"/>
    </font>
    <font>
      <sz val="11"/>
      <name val="Calibri"/>
      <family val="2"/>
      <charset val="204"/>
    </font>
    <font>
      <b/>
      <sz val="9"/>
      <color indexed="81"/>
      <name val="Tahoma"/>
      <family val="2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b/>
      <sz val="10"/>
      <name val="Arial"/>
      <family val="2"/>
      <charset val="204"/>
    </font>
    <font>
      <b/>
      <sz val="14"/>
      <color rgb="FF002060"/>
      <name val="Arial"/>
      <family val="2"/>
      <charset val="204"/>
    </font>
    <font>
      <b/>
      <sz val="11"/>
      <color rgb="FF7030A0"/>
      <name val="Arial"/>
      <family val="2"/>
      <charset val="204"/>
    </font>
    <font>
      <sz val="11"/>
      <color indexed="18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1"/>
      <color indexed="10"/>
      <name val="Arial"/>
      <family val="2"/>
      <charset val="204"/>
    </font>
    <font>
      <sz val="11"/>
      <color rgb="FF002060"/>
      <name val="Arial"/>
      <family val="2"/>
      <charset val="204"/>
    </font>
    <font>
      <b/>
      <sz val="11"/>
      <color rgb="FF0070C0"/>
      <name val="Arial"/>
      <family val="2"/>
      <charset val="204"/>
    </font>
    <font>
      <b/>
      <sz val="11"/>
      <color rgb="FF002060"/>
      <name val="Arial"/>
      <family val="2"/>
      <charset val="204"/>
    </font>
    <font>
      <sz val="11"/>
      <name val="Arial Cyr"/>
      <family val="2"/>
      <charset val="204"/>
    </font>
    <font>
      <sz val="11"/>
      <name val="Arial Cyr"/>
      <charset val="204"/>
    </font>
    <font>
      <b/>
      <sz val="18"/>
      <color theme="3"/>
      <name val="Calibri"/>
      <family val="2"/>
      <charset val="204"/>
      <scheme val="minor"/>
    </font>
    <font>
      <b/>
      <sz val="13"/>
      <color theme="5" tint="-0.249977111117893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1"/>
      <color theme="1" tint="0.499984740745262"/>
      <name val="Calibri"/>
      <family val="2"/>
      <charset val="204"/>
      <scheme val="minor"/>
    </font>
    <font>
      <b/>
      <sz val="14"/>
      <color theme="0"/>
      <name val="Arial"/>
      <family val="2"/>
      <charset val="204"/>
    </font>
    <font>
      <sz val="11"/>
      <color theme="0" tint="-0.34998626667073579"/>
      <name val="Arial"/>
      <family val="2"/>
      <charset val="204"/>
    </font>
    <font>
      <b/>
      <sz val="11"/>
      <color rgb="FFFF4BA5"/>
      <name val="Arial"/>
      <family val="2"/>
      <charset val="204"/>
    </font>
    <font>
      <b/>
      <sz val="11"/>
      <color indexed="18"/>
      <name val="Arial"/>
      <family val="2"/>
      <charset val="204"/>
    </font>
    <font>
      <b/>
      <sz val="14"/>
      <color rgb="FF7030A0"/>
      <name val="Arial"/>
      <family val="2"/>
      <charset val="204"/>
    </font>
    <font>
      <b/>
      <sz val="11"/>
      <color theme="1"/>
      <name val="Arial"/>
      <family val="2"/>
      <charset val="204"/>
    </font>
    <font>
      <b/>
      <sz val="12"/>
      <color theme="9" tint="-0.249977111117893"/>
      <name val="Arial"/>
      <family val="2"/>
      <charset val="204"/>
    </font>
    <font>
      <b/>
      <sz val="12"/>
      <color rgb="FF002060"/>
      <name val="Arial"/>
      <family val="2"/>
      <charset val="204"/>
    </font>
    <font>
      <b/>
      <sz val="12"/>
      <color theme="1"/>
      <name val="Шрифт текста"/>
      <charset val="204"/>
    </font>
    <font>
      <b/>
      <sz val="14"/>
      <color theme="4" tint="-0.499984740745262"/>
      <name val="Arial"/>
      <family val="2"/>
      <charset val="204"/>
    </font>
    <font>
      <b/>
      <sz val="14"/>
      <color theme="8" tint="-0.249977111117893"/>
      <name val="Arial"/>
      <family val="2"/>
      <charset val="204"/>
    </font>
    <font>
      <b/>
      <sz val="18"/>
      <color theme="3"/>
      <name val="Calibri Light"/>
      <family val="2"/>
      <charset val="204"/>
      <scheme val="major"/>
    </font>
    <font>
      <b/>
      <sz val="12"/>
      <color theme="3"/>
      <name val="Arial"/>
      <family val="2"/>
      <charset val="204"/>
    </font>
    <font>
      <b/>
      <sz val="12"/>
      <color theme="9"/>
      <name val="Arial"/>
      <family val="2"/>
      <charset val="204"/>
    </font>
    <font>
      <sz val="12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2"/>
      <color indexed="9"/>
      <name val="Calibri"/>
      <family val="2"/>
      <charset val="204"/>
      <scheme val="minor"/>
    </font>
    <font>
      <b/>
      <sz val="11"/>
      <color indexed="8"/>
      <name val="Calibri"/>
      <family val="2"/>
      <charset val="204"/>
      <scheme val="minor"/>
    </font>
    <font>
      <b/>
      <sz val="11"/>
      <color indexed="18"/>
      <name val="Calibri"/>
      <family val="2"/>
      <charset val="204"/>
      <scheme val="minor"/>
    </font>
    <font>
      <sz val="10"/>
      <color indexed="9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b/>
      <sz val="11"/>
      <color indexed="18"/>
      <name val="Calibri"/>
      <family val="2"/>
      <charset val="204"/>
      <scheme val="minor"/>
    </font>
    <font>
      <sz val="11"/>
      <color theme="0"/>
      <name val="Arial"/>
      <family val="2"/>
      <charset val="204"/>
    </font>
    <font>
      <sz val="8"/>
      <color rgb="FF000000"/>
      <name val="Segoe UI"/>
      <family val="2"/>
      <charset val="204"/>
    </font>
  </fonts>
  <fills count="5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A1E7A1"/>
        <bgColor indexed="64"/>
      </patternFill>
    </fill>
    <fill>
      <patternFill patternType="solid">
        <fgColor rgb="FFFFFF8F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indexed="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4CCC77"/>
        <bgColor indexed="64"/>
      </patternFill>
    </fill>
    <fill>
      <patternFill patternType="solid">
        <fgColor rgb="FFFF745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 tint="-0.14999847407452621"/>
        <bgColor theme="4" tint="0.59999389629810485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rgb="FF99FF99"/>
        <bgColor theme="9" tint="0.59999389629810485"/>
      </patternFill>
    </fill>
    <fill>
      <patternFill patternType="solid">
        <fgColor rgb="FF75DBFF"/>
        <bgColor theme="9" tint="0.59999389629810485"/>
      </patternFill>
    </fill>
    <fill>
      <patternFill patternType="solid">
        <fgColor rgb="FFFF3333"/>
        <bgColor indexed="64"/>
      </patternFill>
    </fill>
    <fill>
      <patternFill patternType="solid">
        <fgColor rgb="FF99FF99"/>
        <bgColor theme="9" tint="0.79998168889431442"/>
      </patternFill>
    </fill>
    <fill>
      <patternFill patternType="solid">
        <fgColor rgb="FFFFFF99"/>
        <bgColor theme="9" tint="0.59999389629810485"/>
      </patternFill>
    </fill>
    <fill>
      <patternFill patternType="solid">
        <fgColor rgb="FFFFCC99"/>
        <bgColor indexed="64"/>
      </patternFill>
    </fill>
    <fill>
      <patternFill patternType="solid">
        <fgColor rgb="FFEAC1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89"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CC3300"/>
      </left>
      <right style="thin">
        <color rgb="FFCC3300"/>
      </right>
      <top style="thin">
        <color rgb="FFCC3300"/>
      </top>
      <bottom style="thin">
        <color rgb="FFCC330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thick">
        <color rgb="FF0070C0"/>
      </left>
      <right style="thin">
        <color rgb="FF0070C0"/>
      </right>
      <top style="thick">
        <color rgb="FF0070C0"/>
      </top>
      <bottom style="thick">
        <color rgb="FF0070C0"/>
      </bottom>
      <diagonal/>
    </border>
    <border>
      <left style="thin">
        <color rgb="FF0070C0"/>
      </left>
      <right style="thin">
        <color rgb="FF0070C0"/>
      </right>
      <top style="thick">
        <color rgb="FF0070C0"/>
      </top>
      <bottom style="thick">
        <color rgb="FF0070C0"/>
      </bottom>
      <diagonal/>
    </border>
    <border>
      <left style="thin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n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 style="thick">
        <color rgb="FF0070C0"/>
      </right>
      <top style="thin">
        <color rgb="FF0070C0"/>
      </top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ck">
        <color rgb="FF0070C0"/>
      </right>
      <top style="thin">
        <color rgb="FF0070C0"/>
      </top>
      <bottom style="thin">
        <color rgb="FF0070C0"/>
      </bottom>
      <diagonal/>
    </border>
    <border>
      <left style="thick">
        <color rgb="FF0070C0"/>
      </left>
      <right style="thick">
        <color rgb="FF0070C0"/>
      </right>
      <top style="thin">
        <color rgb="FF0070C0"/>
      </top>
      <bottom style="thick">
        <color rgb="FF0070C0"/>
      </bottom>
      <diagonal/>
    </border>
    <border>
      <left/>
      <right style="thin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rgb="FF0070C0"/>
      </left>
      <right style="thick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thin">
        <color indexed="64"/>
      </bottom>
      <diagonal/>
    </border>
    <border>
      <left style="thick">
        <color indexed="18"/>
      </left>
      <right style="thick">
        <color indexed="18"/>
      </right>
      <top style="thick">
        <color indexed="18"/>
      </top>
      <bottom style="thick">
        <color indexed="18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 style="thick">
        <color indexed="18"/>
      </left>
      <right style="thick">
        <color indexed="18"/>
      </right>
      <top style="thick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ck">
        <color indexed="18"/>
      </left>
      <right style="thick">
        <color indexed="18"/>
      </right>
      <top style="thin">
        <color indexed="18"/>
      </top>
      <bottom style="thin">
        <color indexed="18"/>
      </bottom>
      <diagonal/>
    </border>
    <border>
      <left style="thick">
        <color indexed="18"/>
      </left>
      <right style="thick">
        <color indexed="18"/>
      </right>
      <top style="thin">
        <color indexed="18"/>
      </top>
      <bottom style="thick">
        <color indexed="18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/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indexed="33"/>
      </left>
      <right style="thin">
        <color indexed="33"/>
      </right>
      <top style="thin">
        <color indexed="33"/>
      </top>
      <bottom style="thin">
        <color indexed="3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thick">
        <color rgb="FF0070C0"/>
      </left>
      <right/>
      <top style="thick">
        <color rgb="FF0070C0"/>
      </top>
      <bottom style="thin">
        <color rgb="FF0070C0"/>
      </bottom>
      <diagonal/>
    </border>
    <border>
      <left/>
      <right/>
      <top style="thick">
        <color rgb="FF0070C0"/>
      </top>
      <bottom style="thin">
        <color rgb="FF0070C0"/>
      </bottom>
      <diagonal/>
    </border>
    <border>
      <left/>
      <right style="thick">
        <color rgb="FF0070C0"/>
      </right>
      <top style="thick">
        <color rgb="FF0070C0"/>
      </top>
      <bottom style="thin">
        <color rgb="FF0070C0"/>
      </bottom>
      <diagonal/>
    </border>
    <border>
      <left style="thick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ck">
        <color rgb="FF0070C0"/>
      </left>
      <right style="thin">
        <color rgb="FF0070C0"/>
      </right>
      <top style="thin">
        <color rgb="FF0070C0"/>
      </top>
      <bottom style="thick">
        <color rgb="FF0070C0"/>
      </bottom>
      <diagonal/>
    </border>
    <border>
      <left style="thick">
        <color theme="4" tint="0.39994506668294322"/>
      </left>
      <right/>
      <top style="thick">
        <color theme="4" tint="0.39994506668294322"/>
      </top>
      <bottom/>
      <diagonal/>
    </border>
    <border>
      <left/>
      <right/>
      <top style="thick">
        <color theme="4" tint="0.39994506668294322"/>
      </top>
      <bottom/>
      <diagonal/>
    </border>
    <border>
      <left/>
      <right style="thick">
        <color theme="4" tint="0.39994506668294322"/>
      </right>
      <top style="thick">
        <color theme="4" tint="0.39994506668294322"/>
      </top>
      <bottom/>
      <diagonal/>
    </border>
    <border>
      <left style="thick">
        <color theme="4" tint="0.39994506668294322"/>
      </left>
      <right/>
      <top/>
      <bottom/>
      <diagonal/>
    </border>
    <border>
      <left/>
      <right style="thick">
        <color theme="4" tint="0.39994506668294322"/>
      </right>
      <top/>
      <bottom/>
      <diagonal/>
    </border>
    <border>
      <left style="thick">
        <color theme="4" tint="0.39994506668294322"/>
      </left>
      <right/>
      <top/>
      <bottom style="thick">
        <color theme="4" tint="0.39994506668294322"/>
      </bottom>
      <diagonal/>
    </border>
    <border>
      <left/>
      <right/>
      <top/>
      <bottom style="thick">
        <color theme="4" tint="0.39994506668294322"/>
      </bottom>
      <diagonal/>
    </border>
    <border>
      <left/>
      <right style="thick">
        <color theme="4" tint="0.39994506668294322"/>
      </right>
      <top/>
      <bottom style="thick">
        <color theme="4" tint="0.39994506668294322"/>
      </bottom>
      <diagonal/>
    </border>
    <border>
      <left/>
      <right/>
      <top/>
      <bottom style="thin">
        <color rgb="FF0070C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0"/>
      </top>
      <bottom style="thin">
        <color theme="4" tint="0.39997558519241921"/>
      </bottom>
      <diagonal/>
    </border>
    <border>
      <left style="thin">
        <color theme="0"/>
      </left>
      <right style="thin">
        <color theme="4" tint="0.39997558519241921"/>
      </right>
      <top style="thin">
        <color theme="0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ck">
        <color theme="0"/>
      </top>
      <bottom/>
      <diagonal/>
    </border>
    <border>
      <left style="thin">
        <color theme="0"/>
      </left>
      <right style="thin">
        <color theme="4" tint="0.39997558519241921"/>
      </right>
      <top style="thick">
        <color theme="0"/>
      </top>
      <bottom/>
      <diagonal/>
    </border>
    <border>
      <left style="thin">
        <color theme="4" tint="0.39997558519241921"/>
      </left>
      <right/>
      <top style="thin">
        <color theme="0"/>
      </top>
      <bottom/>
      <diagonal/>
    </border>
    <border>
      <left style="thin">
        <color theme="0"/>
      </left>
      <right style="thin">
        <color theme="4" tint="0.39997558519241921"/>
      </right>
      <top style="thin">
        <color theme="0"/>
      </top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 style="thin">
        <color indexed="33"/>
      </right>
      <top style="thin">
        <color indexed="33"/>
      </top>
      <bottom style="thin">
        <color indexed="33"/>
      </bottom>
      <diagonal/>
    </border>
    <border>
      <left style="thin">
        <color indexed="33"/>
      </left>
      <right/>
      <top style="thin">
        <color indexed="33"/>
      </top>
      <bottom style="thin">
        <color indexed="33"/>
      </bottom>
      <diagonal/>
    </border>
    <border>
      <left/>
      <right style="thin">
        <color indexed="33"/>
      </right>
      <top/>
      <bottom style="thin">
        <color indexed="33"/>
      </bottom>
      <diagonal/>
    </border>
    <border>
      <left style="thin">
        <color indexed="33"/>
      </left>
      <right style="thin">
        <color indexed="33"/>
      </right>
      <top/>
      <bottom style="thin">
        <color indexed="33"/>
      </bottom>
      <diagonal/>
    </border>
    <border>
      <left style="thin">
        <color indexed="33"/>
      </left>
      <right/>
      <top/>
      <bottom style="thin">
        <color indexed="33"/>
      </bottom>
      <diagonal/>
    </border>
    <border>
      <left/>
      <right style="thin">
        <color indexed="33"/>
      </right>
      <top style="thin">
        <color indexed="33"/>
      </top>
      <bottom/>
      <diagonal/>
    </border>
    <border>
      <left style="thin">
        <color indexed="33"/>
      </left>
      <right style="thin">
        <color indexed="33"/>
      </right>
      <top style="thin">
        <color indexed="33"/>
      </top>
      <bottom/>
      <diagonal/>
    </border>
    <border>
      <left style="thin">
        <color indexed="33"/>
      </left>
      <right/>
      <top style="thin">
        <color indexed="33"/>
      </top>
      <bottom/>
      <diagonal/>
    </border>
  </borders>
  <cellStyleXfs count="29">
    <xf numFmtId="0" fontId="0" fillId="0" borderId="0"/>
    <xf numFmtId="0" fontId="1" fillId="0" borderId="0"/>
    <xf numFmtId="0" fontId="2" fillId="0" borderId="0"/>
    <xf numFmtId="4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/>
    <xf numFmtId="0" fontId="12" fillId="0" borderId="0"/>
    <xf numFmtId="0" fontId="7" fillId="0" borderId="0"/>
    <xf numFmtId="0" fontId="19" fillId="0" borderId="0"/>
    <xf numFmtId="0" fontId="7" fillId="0" borderId="0"/>
    <xf numFmtId="0" fontId="20" fillId="0" borderId="0"/>
    <xf numFmtId="9" fontId="1" fillId="0" borderId="0" applyFont="0" applyFill="0" applyBorder="0" applyAlignment="0" applyProtection="0"/>
    <xf numFmtId="0" fontId="7" fillId="0" borderId="0"/>
    <xf numFmtId="0" fontId="28" fillId="0" borderId="0"/>
    <xf numFmtId="0" fontId="12" fillId="0" borderId="0"/>
    <xf numFmtId="9" fontId="1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8" fillId="0" borderId="0"/>
    <xf numFmtId="174" fontId="12" fillId="0" borderId="0" applyFont="0" applyFill="0" applyBorder="0" applyAlignment="0" applyProtection="0"/>
    <xf numFmtId="0" fontId="20" fillId="0" borderId="0"/>
    <xf numFmtId="0" fontId="20" fillId="0" borderId="0" applyFont="0" applyFill="0" applyBorder="0" applyAlignment="0" applyProtection="0"/>
    <xf numFmtId="0" fontId="19" fillId="0" borderId="0"/>
    <xf numFmtId="0" fontId="58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65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512">
    <xf numFmtId="0" fontId="0" fillId="0" borderId="0" xfId="0"/>
    <xf numFmtId="0" fontId="1" fillId="0" borderId="0" xfId="1"/>
    <xf numFmtId="164" fontId="3" fillId="0" borderId="1" xfId="2" applyNumberFormat="1" applyFont="1" applyBorder="1"/>
    <xf numFmtId="0" fontId="3" fillId="0" borderId="1" xfId="2" applyNumberFormat="1" applyFont="1" applyBorder="1"/>
    <xf numFmtId="0" fontId="3" fillId="2" borderId="1" xfId="2" applyNumberFormat="1" applyFont="1" applyFill="1" applyBorder="1"/>
    <xf numFmtId="0" fontId="4" fillId="3" borderId="1" xfId="2" applyNumberFormat="1" applyFont="1" applyFill="1" applyBorder="1" applyAlignment="1">
      <alignment horizontal="center" vertical="center" wrapText="1"/>
    </xf>
    <xf numFmtId="0" fontId="3" fillId="4" borderId="1" xfId="2" applyNumberFormat="1" applyFont="1" applyFill="1" applyBorder="1"/>
    <xf numFmtId="0" fontId="1" fillId="0" borderId="0" xfId="1" applyAlignment="1">
      <alignment horizontal="center" vertical="center"/>
    </xf>
    <xf numFmtId="0" fontId="5" fillId="0" borderId="0" xfId="1" applyFont="1" applyFill="1" applyBorder="1" applyAlignment="1">
      <alignment horizontal="left" indent="2"/>
    </xf>
    <xf numFmtId="44" fontId="6" fillId="0" borderId="2" xfId="3" applyFont="1" applyBorder="1" applyAlignment="1">
      <alignment horizontal="right"/>
    </xf>
    <xf numFmtId="9" fontId="6" fillId="0" borderId="2" xfId="1" applyNumberFormat="1" applyFont="1" applyBorder="1" applyAlignment="1">
      <alignment horizontal="right"/>
    </xf>
    <xf numFmtId="0" fontId="1" fillId="0" borderId="0" xfId="4"/>
    <xf numFmtId="0" fontId="3" fillId="0" borderId="0" xfId="4" applyFont="1"/>
    <xf numFmtId="2" fontId="3" fillId="0" borderId="1" xfId="4" applyNumberFormat="1" applyFont="1" applyFill="1" applyBorder="1"/>
    <xf numFmtId="14" fontId="3" fillId="0" borderId="1" xfId="2" applyNumberFormat="1" applyFont="1" applyBorder="1"/>
    <xf numFmtId="0" fontId="3" fillId="6" borderId="1" xfId="2" applyNumberFormat="1" applyFont="1" applyFill="1" applyBorder="1"/>
    <xf numFmtId="0" fontId="3" fillId="7" borderId="1" xfId="2" applyNumberFormat="1" applyFont="1" applyFill="1" applyBorder="1"/>
    <xf numFmtId="0" fontId="4" fillId="0" borderId="1" xfId="2" applyNumberFormat="1" applyFont="1" applyBorder="1"/>
    <xf numFmtId="0" fontId="3" fillId="3" borderId="3" xfId="2" applyNumberFormat="1" applyFont="1" applyFill="1" applyBorder="1" applyAlignment="1"/>
    <xf numFmtId="0" fontId="3" fillId="3" borderId="4" xfId="2" applyNumberFormat="1" applyFont="1" applyFill="1" applyBorder="1" applyAlignment="1"/>
    <xf numFmtId="0" fontId="3" fillId="3" borderId="1" xfId="2" applyNumberFormat="1" applyFont="1" applyFill="1" applyBorder="1"/>
    <xf numFmtId="0" fontId="3" fillId="0" borderId="0" xfId="4" applyFont="1" applyBorder="1"/>
    <xf numFmtId="167" fontId="3" fillId="0" borderId="0" xfId="4" applyNumberFormat="1" applyFont="1"/>
    <xf numFmtId="1" fontId="3" fillId="0" borderId="0" xfId="4" applyNumberFormat="1" applyFont="1"/>
    <xf numFmtId="0" fontId="3" fillId="0" borderId="0" xfId="4" applyFont="1" applyFill="1" applyBorder="1" applyAlignment="1">
      <alignment horizontal="center" vertical="center"/>
    </xf>
    <xf numFmtId="0" fontId="3" fillId="0" borderId="0" xfId="4" applyFont="1" applyFill="1" applyBorder="1"/>
    <xf numFmtId="0" fontId="0" fillId="0" borderId="0" xfId="0" applyAlignment="1">
      <alignment wrapText="1"/>
    </xf>
    <xf numFmtId="9" fontId="3" fillId="0" borderId="1" xfId="2" applyNumberFormat="1" applyFont="1" applyBorder="1"/>
    <xf numFmtId="0" fontId="1" fillId="0" borderId="0" xfId="4" applyAlignment="1">
      <alignment horizontal="center" vertical="center" wrapText="1"/>
    </xf>
    <xf numFmtId="0" fontId="3" fillId="0" borderId="1" xfId="2" applyNumberFormat="1" applyFont="1" applyFill="1" applyBorder="1"/>
    <xf numFmtId="0" fontId="1" fillId="0" borderId="0" xfId="4" applyAlignment="1">
      <alignment horizontal="center" vertical="center"/>
    </xf>
    <xf numFmtId="0" fontId="12" fillId="0" borderId="0" xfId="7"/>
    <xf numFmtId="0" fontId="13" fillId="0" borderId="10" xfId="7" applyFont="1" applyBorder="1" applyAlignment="1">
      <alignment horizontal="center"/>
    </xf>
    <xf numFmtId="0" fontId="12" fillId="11" borderId="10" xfId="7" applyFill="1" applyBorder="1"/>
    <xf numFmtId="0" fontId="12" fillId="12" borderId="10" xfId="7" applyFill="1" applyBorder="1"/>
    <xf numFmtId="0" fontId="12" fillId="13" borderId="10" xfId="7" applyFill="1" applyBorder="1"/>
    <xf numFmtId="9" fontId="12" fillId="13" borderId="10" xfId="7" applyNumberFormat="1" applyFill="1" applyBorder="1"/>
    <xf numFmtId="0" fontId="12" fillId="14" borderId="10" xfId="7" applyFill="1" applyBorder="1"/>
    <xf numFmtId="168" fontId="12" fillId="14" borderId="10" xfId="7" applyNumberFormat="1" applyFill="1" applyBorder="1"/>
    <xf numFmtId="0" fontId="4" fillId="3" borderId="1" xfId="7" applyNumberFormat="1" applyFont="1" applyFill="1" applyBorder="1" applyAlignment="1">
      <alignment horizontal="center" vertical="center" wrapText="1"/>
    </xf>
    <xf numFmtId="0" fontId="3" fillId="0" borderId="0" xfId="7" applyFont="1"/>
    <xf numFmtId="3" fontId="3" fillId="0" borderId="1" xfId="7" applyNumberFormat="1" applyFont="1" applyBorder="1"/>
    <xf numFmtId="0" fontId="3" fillId="15" borderId="1" xfId="2" applyNumberFormat="1" applyFont="1" applyFill="1" applyBorder="1"/>
    <xf numFmtId="0" fontId="3" fillId="16" borderId="1" xfId="2" applyNumberFormat="1" applyFont="1" applyFill="1" applyBorder="1"/>
    <xf numFmtId="0" fontId="3" fillId="17" borderId="1" xfId="2" applyNumberFormat="1" applyFont="1" applyFill="1" applyBorder="1"/>
    <xf numFmtId="0" fontId="3" fillId="18" borderId="1" xfId="2" applyNumberFormat="1" applyFont="1" applyFill="1" applyBorder="1"/>
    <xf numFmtId="0" fontId="12" fillId="0" borderId="0" xfId="8" applyFont="1" applyAlignment="1">
      <alignment horizontal="center" vertical="center" wrapText="1"/>
    </xf>
    <xf numFmtId="0" fontId="3" fillId="19" borderId="1" xfId="2" applyNumberFormat="1" applyFont="1" applyFill="1" applyBorder="1"/>
    <xf numFmtId="0" fontId="12" fillId="0" borderId="0" xfId="8" applyFont="1" applyAlignment="1">
      <alignment vertical="top" wrapText="1"/>
    </xf>
    <xf numFmtId="0" fontId="12" fillId="0" borderId="0" xfId="8" applyFont="1" applyFill="1" applyAlignment="1">
      <alignment vertical="top" wrapText="1"/>
    </xf>
    <xf numFmtId="0" fontId="17" fillId="0" borderId="0" xfId="4" applyFont="1"/>
    <xf numFmtId="0" fontId="3" fillId="0" borderId="1" xfId="2" applyNumberFormat="1" applyFont="1" applyBorder="1" applyAlignment="1">
      <alignment horizontal="center"/>
    </xf>
    <xf numFmtId="0" fontId="18" fillId="0" borderId="11" xfId="9" applyFont="1" applyFill="1" applyBorder="1"/>
    <xf numFmtId="14" fontId="3" fillId="0" borderId="11" xfId="4" applyNumberFormat="1" applyFont="1" applyFill="1" applyBorder="1"/>
    <xf numFmtId="4" fontId="18" fillId="0" borderId="11" xfId="9" applyNumberFormat="1" applyFont="1" applyFill="1" applyBorder="1"/>
    <xf numFmtId="14" fontId="18" fillId="0" borderId="11" xfId="9" applyNumberFormat="1" applyFont="1" applyFill="1" applyBorder="1"/>
    <xf numFmtId="0" fontId="19" fillId="0" borderId="0" xfId="10"/>
    <xf numFmtId="0" fontId="19" fillId="2" borderId="0" xfId="10" applyFill="1"/>
    <xf numFmtId="0" fontId="4" fillId="3" borderId="1" xfId="2" applyNumberFormat="1" applyFont="1" applyFill="1" applyBorder="1" applyAlignment="1">
      <alignment horizontal="left" vertical="center" wrapText="1"/>
    </xf>
    <xf numFmtId="0" fontId="3" fillId="0" borderId="11" xfId="10" applyFont="1" applyFill="1" applyBorder="1"/>
    <xf numFmtId="0" fontId="10" fillId="4" borderId="10" xfId="11" applyFont="1" applyFill="1" applyBorder="1"/>
    <xf numFmtId="0" fontId="10" fillId="4" borderId="10" xfId="11" applyFont="1" applyFill="1" applyBorder="1" applyAlignment="1">
      <alignment wrapText="1"/>
    </xf>
    <xf numFmtId="0" fontId="7" fillId="0" borderId="0" xfId="11"/>
    <xf numFmtId="0" fontId="7" fillId="4" borderId="10" xfId="11" applyFill="1" applyBorder="1"/>
    <xf numFmtId="0" fontId="7" fillId="0" borderId="10" xfId="11" applyBorder="1" applyAlignment="1">
      <alignment horizontal="left" indent="1"/>
    </xf>
    <xf numFmtId="0" fontId="7" fillId="0" borderId="10" xfId="11" applyBorder="1"/>
    <xf numFmtId="0" fontId="7" fillId="4" borderId="10" xfId="11" applyFill="1" applyBorder="1" applyAlignment="1">
      <alignment horizontal="right"/>
    </xf>
    <xf numFmtId="0" fontId="10" fillId="4" borderId="10" xfId="11" applyFont="1" applyFill="1" applyBorder="1" applyAlignment="1">
      <alignment horizontal="right"/>
    </xf>
    <xf numFmtId="0" fontId="10" fillId="4" borderId="10" xfId="11" applyFont="1" applyFill="1" applyBorder="1" applyAlignment="1">
      <alignment horizontal="center" vertical="center" wrapText="1"/>
    </xf>
    <xf numFmtId="0" fontId="7" fillId="0" borderId="0" xfId="11" applyAlignment="1">
      <alignment wrapText="1"/>
    </xf>
    <xf numFmtId="0" fontId="3" fillId="0" borderId="0" xfId="12" applyFont="1"/>
    <xf numFmtId="0" fontId="21" fillId="0" borderId="0" xfId="4" applyFont="1"/>
    <xf numFmtId="0" fontId="22" fillId="0" borderId="0" xfId="4" applyFont="1"/>
    <xf numFmtId="0" fontId="23" fillId="0" borderId="0" xfId="4" applyFont="1"/>
    <xf numFmtId="0" fontId="24" fillId="0" borderId="0" xfId="4" applyFont="1"/>
    <xf numFmtId="0" fontId="18" fillId="0" borderId="0" xfId="4" applyFont="1"/>
    <xf numFmtId="0" fontId="3" fillId="3" borderId="1" xfId="4" applyNumberFormat="1" applyFont="1" applyFill="1" applyBorder="1" applyAlignment="1">
      <alignment horizontal="left" vertical="center" wrapText="1"/>
    </xf>
    <xf numFmtId="3" fontId="3" fillId="0" borderId="1" xfId="3" applyNumberFormat="1" applyFont="1" applyFill="1" applyBorder="1"/>
    <xf numFmtId="2" fontId="3" fillId="20" borderId="1" xfId="3" applyNumberFormat="1" applyFont="1" applyFill="1" applyBorder="1"/>
    <xf numFmtId="0" fontId="25" fillId="0" borderId="0" xfId="4" applyFont="1"/>
    <xf numFmtId="0" fontId="3" fillId="3" borderId="1" xfId="4" applyNumberFormat="1" applyFont="1" applyFill="1" applyBorder="1" applyAlignment="1">
      <alignment horizontal="left" vertical="center"/>
    </xf>
    <xf numFmtId="9" fontId="3" fillId="21" borderId="1" xfId="13" applyFont="1" applyFill="1" applyBorder="1"/>
    <xf numFmtId="0" fontId="18" fillId="0" borderId="0" xfId="4" applyNumberFormat="1" applyFont="1"/>
    <xf numFmtId="168" fontId="3" fillId="15" borderId="12" xfId="3" applyNumberFormat="1" applyFont="1" applyFill="1" applyBorder="1"/>
    <xf numFmtId="169" fontId="3" fillId="20" borderId="13" xfId="4" applyNumberFormat="1" applyFont="1" applyFill="1" applyBorder="1" applyAlignment="1">
      <alignment horizontal="center"/>
    </xf>
    <xf numFmtId="169" fontId="3" fillId="20" borderId="14" xfId="4" applyNumberFormat="1" applyFont="1" applyFill="1" applyBorder="1" applyAlignment="1">
      <alignment horizontal="center"/>
    </xf>
    <xf numFmtId="169" fontId="3" fillId="20" borderId="15" xfId="4" applyNumberFormat="1" applyFont="1" applyFill="1" applyBorder="1" applyAlignment="1">
      <alignment horizontal="center"/>
    </xf>
    <xf numFmtId="170" fontId="3" fillId="21" borderId="16" xfId="13" applyNumberFormat="1" applyFont="1" applyFill="1" applyBorder="1" applyAlignment="1">
      <alignment horizontal="right"/>
    </xf>
    <xf numFmtId="168" fontId="3" fillId="0" borderId="17" xfId="4" applyNumberFormat="1" applyFont="1" applyFill="1" applyBorder="1"/>
    <xf numFmtId="168" fontId="3" fillId="0" borderId="3" xfId="4" applyNumberFormat="1" applyFont="1" applyFill="1" applyBorder="1"/>
    <xf numFmtId="168" fontId="3" fillId="0" borderId="18" xfId="4" applyNumberFormat="1" applyFont="1" applyFill="1" applyBorder="1"/>
    <xf numFmtId="170" fontId="3" fillId="21" borderId="19" xfId="13" applyNumberFormat="1" applyFont="1" applyFill="1" applyBorder="1" applyAlignment="1">
      <alignment horizontal="right"/>
    </xf>
    <xf numFmtId="168" fontId="3" fillId="0" borderId="20" xfId="4" applyNumberFormat="1" applyFont="1" applyFill="1" applyBorder="1"/>
    <xf numFmtId="168" fontId="3" fillId="0" borderId="1" xfId="4" applyNumberFormat="1" applyFont="1" applyFill="1" applyBorder="1"/>
    <xf numFmtId="168" fontId="3" fillId="0" borderId="21" xfId="4" applyNumberFormat="1" applyFont="1" applyFill="1" applyBorder="1"/>
    <xf numFmtId="170" fontId="3" fillId="21" borderId="22" xfId="13" applyNumberFormat="1" applyFont="1" applyFill="1" applyBorder="1" applyAlignment="1">
      <alignment horizontal="right"/>
    </xf>
    <xf numFmtId="168" fontId="3" fillId="0" borderId="23" xfId="4" applyNumberFormat="1" applyFont="1" applyFill="1" applyBorder="1"/>
    <xf numFmtId="168" fontId="3" fillId="0" borderId="24" xfId="4" applyNumberFormat="1" applyFont="1" applyFill="1" applyBorder="1"/>
    <xf numFmtId="168" fontId="3" fillId="0" borderId="25" xfId="4" applyNumberFormat="1" applyFont="1" applyFill="1" applyBorder="1"/>
    <xf numFmtId="0" fontId="3" fillId="0" borderId="0" xfId="4" applyFont="1" applyAlignment="1">
      <alignment horizontal="center"/>
    </xf>
    <xf numFmtId="9" fontId="3" fillId="0" borderId="1" xfId="13" applyFont="1" applyFill="1" applyBorder="1"/>
    <xf numFmtId="0" fontId="3" fillId="23" borderId="1" xfId="4" applyNumberFormat="1" applyFont="1" applyFill="1" applyBorder="1" applyAlignment="1">
      <alignment horizontal="center" vertical="center" wrapText="1"/>
    </xf>
    <xf numFmtId="171" fontId="3" fillId="0" borderId="1" xfId="3" applyNumberFormat="1" applyFont="1" applyFill="1" applyBorder="1"/>
    <xf numFmtId="172" fontId="3" fillId="0" borderId="0" xfId="4" applyNumberFormat="1" applyFont="1"/>
    <xf numFmtId="0" fontId="3" fillId="0" borderId="1" xfId="4" applyNumberFormat="1" applyFont="1" applyFill="1" applyBorder="1" applyAlignment="1">
      <alignment horizontal="center" vertical="center" wrapText="1"/>
    </xf>
    <xf numFmtId="0" fontId="3" fillId="3" borderId="1" xfId="4" applyNumberFormat="1" applyFont="1" applyFill="1" applyBorder="1" applyAlignment="1">
      <alignment horizontal="center" vertical="center" wrapText="1"/>
    </xf>
    <xf numFmtId="4" fontId="3" fillId="0" borderId="1" xfId="4" applyNumberFormat="1" applyFont="1" applyFill="1" applyBorder="1" applyAlignment="1">
      <alignment horizontal="center" vertical="center" wrapText="1"/>
    </xf>
    <xf numFmtId="9" fontId="3" fillId="23" borderId="1" xfId="13" applyNumberFormat="1" applyFont="1" applyFill="1" applyBorder="1" applyAlignment="1">
      <alignment horizontal="center" vertical="center" wrapText="1"/>
    </xf>
    <xf numFmtId="0" fontId="4" fillId="0" borderId="0" xfId="4" applyFont="1" applyAlignment="1"/>
    <xf numFmtId="4" fontId="3" fillId="0" borderId="1" xfId="3" applyNumberFormat="1" applyFont="1" applyFill="1" applyBorder="1"/>
    <xf numFmtId="0" fontId="3" fillId="3" borderId="1" xfId="14" applyNumberFormat="1" applyFont="1" applyFill="1" applyBorder="1" applyAlignment="1">
      <alignment horizontal="left" vertical="center" wrapText="1"/>
    </xf>
    <xf numFmtId="3" fontId="3" fillId="0" borderId="1" xfId="14" applyNumberFormat="1" applyFont="1" applyFill="1" applyBorder="1"/>
    <xf numFmtId="0" fontId="3" fillId="0" borderId="0" xfId="14" applyFont="1"/>
    <xf numFmtId="0" fontId="18" fillId="0" borderId="0" xfId="14" applyFont="1"/>
    <xf numFmtId="2" fontId="3" fillId="20" borderId="1" xfId="14" applyNumberFormat="1" applyFont="1" applyFill="1" applyBorder="1"/>
    <xf numFmtId="0" fontId="3" fillId="3" borderId="1" xfId="14" applyNumberFormat="1" applyFont="1" applyFill="1" applyBorder="1" applyAlignment="1">
      <alignment horizontal="left" vertical="center"/>
    </xf>
    <xf numFmtId="0" fontId="18" fillId="0" borderId="0" xfId="14" applyNumberFormat="1" applyFont="1"/>
    <xf numFmtId="0" fontId="28" fillId="0" borderId="0" xfId="15"/>
    <xf numFmtId="0" fontId="30" fillId="24" borderId="10" xfId="15" applyFont="1" applyFill="1" applyBorder="1"/>
    <xf numFmtId="0" fontId="30" fillId="24" borderId="10" xfId="16" applyNumberFormat="1" applyFont="1" applyFill="1" applyBorder="1" applyAlignment="1">
      <alignment horizontal="center" vertical="center"/>
    </xf>
    <xf numFmtId="0" fontId="30" fillId="0" borderId="10" xfId="16" applyNumberFormat="1" applyFont="1" applyFill="1" applyBorder="1" applyAlignment="1">
      <alignment horizontal="left" vertical="center"/>
    </xf>
    <xf numFmtId="9" fontId="28" fillId="5" borderId="10" xfId="17" applyFont="1" applyFill="1" applyBorder="1"/>
    <xf numFmtId="0" fontId="28" fillId="0" borderId="0" xfId="15" applyAlignment="1">
      <alignment horizontal="left"/>
    </xf>
    <xf numFmtId="0" fontId="30" fillId="24" borderId="10" xfId="16" applyNumberFormat="1" applyFont="1" applyFill="1" applyBorder="1" applyAlignment="1">
      <alignment horizontal="left" vertical="center"/>
    </xf>
    <xf numFmtId="0" fontId="28" fillId="0" borderId="10" xfId="15" applyBorder="1"/>
    <xf numFmtId="0" fontId="28" fillId="0" borderId="0" xfId="15" applyBorder="1"/>
    <xf numFmtId="0" fontId="30" fillId="24" borderId="10" xfId="16" applyNumberFormat="1" applyFont="1" applyFill="1" applyBorder="1" applyAlignment="1">
      <alignment horizontal="left" vertical="center" wrapText="1"/>
    </xf>
    <xf numFmtId="0" fontId="28" fillId="25" borderId="10" xfId="15" applyFill="1" applyBorder="1"/>
    <xf numFmtId="9" fontId="28" fillId="24" borderId="10" xfId="17" applyFont="1" applyFill="1" applyBorder="1"/>
    <xf numFmtId="0" fontId="28" fillId="0" borderId="10" xfId="15" applyFill="1" applyBorder="1"/>
    <xf numFmtId="0" fontId="31" fillId="0" borderId="0" xfId="4" applyFont="1"/>
    <xf numFmtId="0" fontId="32" fillId="0" borderId="0" xfId="4" applyFont="1"/>
    <xf numFmtId="0" fontId="3" fillId="23" borderId="1" xfId="4" applyNumberFormat="1" applyFont="1" applyFill="1" applyBorder="1" applyAlignment="1">
      <alignment horizontal="left" vertical="center"/>
    </xf>
    <xf numFmtId="3" fontId="18" fillId="0" borderId="1" xfId="3" applyNumberFormat="1" applyFont="1" applyFill="1" applyBorder="1"/>
    <xf numFmtId="0" fontId="3" fillId="0" borderId="0" xfId="18" applyFont="1"/>
    <xf numFmtId="0" fontId="34" fillId="0" borderId="29" xfId="18" applyFont="1" applyFill="1" applyBorder="1" applyAlignment="1">
      <alignment horizontal="center"/>
    </xf>
    <xf numFmtId="0" fontId="33" fillId="0" borderId="0" xfId="18" applyFont="1" applyAlignment="1">
      <alignment horizontal="center"/>
    </xf>
    <xf numFmtId="0" fontId="35" fillId="0" borderId="0" xfId="18" applyFont="1" applyBorder="1" applyAlignment="1"/>
    <xf numFmtId="0" fontId="4" fillId="3" borderId="1" xfId="18" applyNumberFormat="1" applyFont="1" applyFill="1" applyBorder="1" applyAlignment="1">
      <alignment horizontal="left" vertical="center" wrapText="1"/>
    </xf>
    <xf numFmtId="0" fontId="3" fillId="0" borderId="30" xfId="18" applyFont="1" applyBorder="1"/>
    <xf numFmtId="0" fontId="3" fillId="0" borderId="31" xfId="18" applyFont="1" applyBorder="1"/>
    <xf numFmtId="0" fontId="3" fillId="0" borderId="32" xfId="18" applyFont="1" applyBorder="1"/>
    <xf numFmtId="0" fontId="3" fillId="0" borderId="33" xfId="18" applyFont="1" applyBorder="1"/>
    <xf numFmtId="0" fontId="3" fillId="0" borderId="34" xfId="18" applyFont="1" applyBorder="1"/>
    <xf numFmtId="0" fontId="3" fillId="0" borderId="35" xfId="18" applyFont="1" applyBorder="1"/>
    <xf numFmtId="0" fontId="3" fillId="0" borderId="0" xfId="18" applyFont="1" applyBorder="1"/>
    <xf numFmtId="0" fontId="18" fillId="0" borderId="0" xfId="18" applyFont="1"/>
    <xf numFmtId="2" fontId="37" fillId="0" borderId="0" xfId="3" applyNumberFormat="1" applyFont="1" applyFill="1" applyBorder="1"/>
    <xf numFmtId="0" fontId="36" fillId="0" borderId="0" xfId="4" applyFont="1" applyFill="1"/>
    <xf numFmtId="2" fontId="3" fillId="0" borderId="1" xfId="3" applyNumberFormat="1" applyFont="1" applyFill="1" applyBorder="1"/>
    <xf numFmtId="0" fontId="3" fillId="0" borderId="1" xfId="3" applyNumberFormat="1" applyFont="1" applyFill="1" applyBorder="1"/>
    <xf numFmtId="173" fontId="3" fillId="0" borderId="1" xfId="4" applyNumberFormat="1" applyFont="1" applyFill="1" applyBorder="1"/>
    <xf numFmtId="0" fontId="3" fillId="0" borderId="1" xfId="4" applyNumberFormat="1" applyFont="1" applyFill="1" applyBorder="1"/>
    <xf numFmtId="0" fontId="38" fillId="3" borderId="1" xfId="4" applyNumberFormat="1" applyFont="1" applyFill="1" applyBorder="1" applyAlignment="1">
      <alignment horizontal="center" vertical="center" wrapText="1"/>
    </xf>
    <xf numFmtId="0" fontId="12" fillId="0" borderId="0" xfId="4" applyFont="1" applyBorder="1"/>
    <xf numFmtId="0" fontId="12" fillId="0" borderId="0" xfId="4" applyFont="1"/>
    <xf numFmtId="0" fontId="39" fillId="0" borderId="1" xfId="4" applyNumberFormat="1" applyFont="1" applyBorder="1"/>
    <xf numFmtId="14" fontId="3" fillId="0" borderId="1" xfId="4" applyNumberFormat="1" applyFont="1" applyFill="1" applyBorder="1"/>
    <xf numFmtId="2" fontId="3" fillId="3" borderId="1" xfId="4" applyNumberFormat="1" applyFont="1" applyFill="1" applyBorder="1"/>
    <xf numFmtId="10" fontId="3" fillId="0" borderId="1" xfId="13" applyNumberFormat="1" applyFont="1" applyFill="1" applyBorder="1"/>
    <xf numFmtId="0" fontId="40" fillId="0" borderId="0" xfId="4" applyFont="1"/>
    <xf numFmtId="0" fontId="1" fillId="0" borderId="0" xfId="4" applyNumberFormat="1"/>
    <xf numFmtId="2" fontId="38" fillId="0" borderId="1" xfId="4" applyNumberFormat="1" applyFont="1" applyFill="1" applyBorder="1"/>
    <xf numFmtId="0" fontId="32" fillId="0" borderId="0" xfId="18" applyFont="1"/>
    <xf numFmtId="0" fontId="3" fillId="3" borderId="1" xfId="18" applyNumberFormat="1" applyFont="1" applyFill="1" applyBorder="1" applyAlignment="1">
      <alignment horizontal="left" vertical="center" wrapText="1"/>
    </xf>
    <xf numFmtId="3" fontId="3" fillId="0" borderId="1" xfId="18" applyNumberFormat="1" applyFont="1" applyFill="1" applyBorder="1"/>
    <xf numFmtId="0" fontId="3" fillId="3" borderId="1" xfId="18" applyNumberFormat="1" applyFont="1" applyFill="1" applyBorder="1" applyAlignment="1">
      <alignment horizontal="left" vertical="center"/>
    </xf>
    <xf numFmtId="3" fontId="3" fillId="0" borderId="1" xfId="18" applyNumberFormat="1" applyFont="1" applyFill="1" applyBorder="1" applyAlignment="1"/>
    <xf numFmtId="9" fontId="3" fillId="0" borderId="1" xfId="19" applyFont="1" applyFill="1" applyBorder="1"/>
    <xf numFmtId="0" fontId="18" fillId="0" borderId="0" xfId="18" applyNumberFormat="1" applyFont="1"/>
    <xf numFmtId="0" fontId="41" fillId="26" borderId="0" xfId="6" applyFont="1" applyFill="1"/>
    <xf numFmtId="0" fontId="1" fillId="26" borderId="0" xfId="4" applyFill="1"/>
    <xf numFmtId="0" fontId="10" fillId="27" borderId="36" xfId="4" applyFont="1" applyFill="1" applyBorder="1"/>
    <xf numFmtId="0" fontId="10" fillId="28" borderId="37" xfId="4" applyFont="1" applyFill="1" applyBorder="1" applyAlignment="1">
      <alignment horizontal="right"/>
    </xf>
    <xf numFmtId="174" fontId="1" fillId="29" borderId="37" xfId="4" applyNumberFormat="1" applyFont="1" applyFill="1" applyBorder="1"/>
    <xf numFmtId="174" fontId="1" fillId="29" borderId="38" xfId="4" applyNumberFormat="1" applyFont="1" applyFill="1" applyBorder="1"/>
    <xf numFmtId="0" fontId="10" fillId="30" borderId="39" xfId="4" applyFont="1" applyFill="1" applyBorder="1" applyAlignment="1">
      <alignment horizontal="right"/>
    </xf>
    <xf numFmtId="174" fontId="1" fillId="31" borderId="39" xfId="4" applyNumberFormat="1" applyFont="1" applyFill="1" applyBorder="1"/>
    <xf numFmtId="174" fontId="1" fillId="31" borderId="0" xfId="4" applyNumberFormat="1" applyFont="1" applyFill="1"/>
    <xf numFmtId="0" fontId="42" fillId="26" borderId="0" xfId="4" applyFont="1" applyFill="1" applyBorder="1"/>
    <xf numFmtId="0" fontId="9" fillId="26" borderId="0" xfId="4" applyFont="1" applyFill="1" applyBorder="1"/>
    <xf numFmtId="0" fontId="43" fillId="26" borderId="0" xfId="4" applyFont="1" applyFill="1" applyBorder="1" applyAlignment="1">
      <alignment horizontal="center"/>
    </xf>
    <xf numFmtId="0" fontId="10" fillId="26" borderId="0" xfId="4" applyFont="1" applyFill="1" applyBorder="1" applyAlignment="1">
      <alignment horizontal="center"/>
    </xf>
    <xf numFmtId="0" fontId="10" fillId="26" borderId="5" xfId="4" applyFont="1" applyFill="1" applyBorder="1" applyAlignment="1">
      <alignment horizontal="center" wrapText="1"/>
    </xf>
    <xf numFmtId="0" fontId="1" fillId="26" borderId="0" xfId="4" applyFill="1" applyBorder="1" applyAlignment="1">
      <alignment horizontal="right"/>
    </xf>
    <xf numFmtId="1" fontId="1" fillId="32" borderId="37" xfId="4" applyNumberFormat="1" applyFont="1" applyFill="1" applyBorder="1"/>
    <xf numFmtId="1" fontId="1" fillId="32" borderId="40" xfId="4" applyNumberFormat="1" applyFont="1" applyFill="1" applyBorder="1"/>
    <xf numFmtId="1" fontId="43" fillId="33" borderId="37" xfId="4" applyNumberFormat="1" applyFont="1" applyFill="1" applyBorder="1"/>
    <xf numFmtId="1" fontId="1" fillId="26" borderId="0" xfId="4" applyNumberFormat="1" applyFill="1"/>
    <xf numFmtId="1" fontId="44" fillId="34" borderId="38" xfId="4" applyNumberFormat="1" applyFont="1" applyFill="1" applyBorder="1"/>
    <xf numFmtId="1" fontId="1" fillId="35" borderId="37" xfId="4" applyNumberFormat="1" applyFont="1" applyFill="1" applyBorder="1"/>
    <xf numFmtId="1" fontId="1" fillId="35" borderId="40" xfId="4" applyNumberFormat="1" applyFont="1" applyFill="1" applyBorder="1"/>
    <xf numFmtId="1" fontId="43" fillId="33" borderId="39" xfId="4" applyNumberFormat="1" applyFont="1" applyFill="1" applyBorder="1"/>
    <xf numFmtId="1" fontId="44" fillId="34" borderId="0" xfId="4" applyNumberFormat="1" applyFont="1" applyFill="1" applyBorder="1"/>
    <xf numFmtId="0" fontId="10" fillId="26" borderId="0" xfId="4" applyFont="1" applyFill="1" applyBorder="1" applyAlignment="1">
      <alignment horizontal="right"/>
    </xf>
    <xf numFmtId="1" fontId="43" fillId="36" borderId="39" xfId="4" applyNumberFormat="1" applyFont="1" applyFill="1" applyBorder="1"/>
    <xf numFmtId="1" fontId="43" fillId="36" borderId="0" xfId="4" applyNumberFormat="1" applyFont="1" applyFill="1"/>
    <xf numFmtId="1" fontId="1" fillId="0" borderId="0" xfId="4" applyNumberFormat="1" applyFill="1"/>
    <xf numFmtId="0" fontId="43" fillId="26" borderId="0" xfId="4" applyFont="1" applyFill="1" applyAlignment="1">
      <alignment horizontal="right"/>
    </xf>
    <xf numFmtId="0" fontId="43" fillId="37" borderId="0" xfId="4" applyFont="1" applyFill="1"/>
    <xf numFmtId="0" fontId="1" fillId="0" borderId="0" xfId="4" applyFill="1"/>
    <xf numFmtId="0" fontId="1" fillId="26" borderId="0" xfId="4" applyFont="1" applyFill="1"/>
    <xf numFmtId="0" fontId="45" fillId="38" borderId="0" xfId="4" applyNumberFormat="1" applyFont="1" applyFill="1"/>
    <xf numFmtId="0" fontId="46" fillId="26" borderId="0" xfId="4" quotePrefix="1" applyFont="1" applyFill="1"/>
    <xf numFmtId="0" fontId="4" fillId="3" borderId="1" xfId="11" applyNumberFormat="1" applyFont="1" applyFill="1" applyBorder="1" applyAlignment="1">
      <alignment horizontal="left" vertical="center"/>
    </xf>
    <xf numFmtId="0" fontId="4" fillId="3" borderId="1" xfId="11" applyNumberFormat="1" applyFont="1" applyFill="1" applyBorder="1" applyAlignment="1">
      <alignment horizontal="center" vertical="center"/>
    </xf>
    <xf numFmtId="0" fontId="3" fillId="0" borderId="0" xfId="11" applyFont="1"/>
    <xf numFmtId="3" fontId="3" fillId="0" borderId="1" xfId="11" applyNumberFormat="1" applyFont="1" applyBorder="1" applyAlignment="1">
      <alignment wrapText="1"/>
    </xf>
    <xf numFmtId="3" fontId="3" fillId="0" borderId="1" xfId="11" applyNumberFormat="1" applyFont="1" applyBorder="1"/>
    <xf numFmtId="0" fontId="3" fillId="0" borderId="0" xfId="11" applyFont="1" applyAlignment="1">
      <alignment horizontal="center" vertical="center" wrapText="1"/>
    </xf>
    <xf numFmtId="0" fontId="4" fillId="3" borderId="1" xfId="11" applyNumberFormat="1" applyFont="1" applyFill="1" applyBorder="1" applyAlignment="1">
      <alignment horizontal="center" vertical="center" wrapText="1"/>
    </xf>
    <xf numFmtId="0" fontId="4" fillId="39" borderId="41" xfId="11" applyNumberFormat="1" applyFont="1" applyFill="1" applyBorder="1" applyAlignment="1">
      <alignment horizontal="center" vertical="center"/>
    </xf>
    <xf numFmtId="3" fontId="3" fillId="0" borderId="41" xfId="11" applyNumberFormat="1" applyFont="1" applyBorder="1"/>
    <xf numFmtId="0" fontId="3" fillId="0" borderId="42" xfId="11" applyFont="1" applyBorder="1" applyAlignment="1">
      <alignment vertical="center"/>
    </xf>
    <xf numFmtId="0" fontId="18" fillId="0" borderId="0" xfId="11" applyFont="1"/>
    <xf numFmtId="0" fontId="28" fillId="0" borderId="0" xfId="20"/>
    <xf numFmtId="0" fontId="30" fillId="24" borderId="10" xfId="20" applyFont="1" applyFill="1" applyBorder="1" applyAlignment="1">
      <alignment vertical="top" wrapText="1"/>
    </xf>
    <xf numFmtId="0" fontId="30" fillId="24" borderId="10" xfId="16" applyNumberFormat="1" applyFont="1" applyFill="1" applyBorder="1" applyAlignment="1">
      <alignment vertical="top" wrapText="1"/>
    </xf>
    <xf numFmtId="0" fontId="28" fillId="5" borderId="10" xfId="20" applyFill="1" applyBorder="1"/>
    <xf numFmtId="0" fontId="28" fillId="0" borderId="10" xfId="20" applyFill="1" applyBorder="1"/>
    <xf numFmtId="0" fontId="28" fillId="0" borderId="10" xfId="20" applyBorder="1"/>
    <xf numFmtId="0" fontId="30" fillId="0" borderId="0" xfId="20" applyFont="1"/>
    <xf numFmtId="175" fontId="28" fillId="0" borderId="0" xfId="21" applyNumberFormat="1" applyFont="1"/>
    <xf numFmtId="0" fontId="30" fillId="25" borderId="0" xfId="20" applyFont="1" applyFill="1"/>
    <xf numFmtId="175" fontId="28" fillId="25" borderId="0" xfId="21" applyNumberFormat="1" applyFont="1" applyFill="1"/>
    <xf numFmtId="0" fontId="47" fillId="40" borderId="0" xfId="0" applyFont="1" applyFill="1" applyAlignment="1">
      <alignment horizontal="centerContinuous" vertical="center"/>
    </xf>
    <xf numFmtId="0" fontId="24" fillId="40" borderId="0" xfId="0" applyFont="1" applyFill="1" applyAlignment="1">
      <alignment horizontal="centerContinuous"/>
    </xf>
    <xf numFmtId="14" fontId="24" fillId="40" borderId="0" xfId="0" applyNumberFormat="1" applyFont="1" applyFill="1" applyAlignment="1">
      <alignment horizontal="centerContinuous"/>
    </xf>
    <xf numFmtId="0" fontId="24" fillId="0" borderId="0" xfId="0" applyFont="1"/>
    <xf numFmtId="0" fontId="18" fillId="0" borderId="0" xfId="0" applyFont="1"/>
    <xf numFmtId="14" fontId="18" fillId="0" borderId="0" xfId="0" applyNumberFormat="1" applyFont="1"/>
    <xf numFmtId="14" fontId="3" fillId="0" borderId="1" xfId="2" applyNumberFormat="1" applyFont="1" applyBorder="1" applyAlignment="1">
      <alignment horizontal="right"/>
    </xf>
    <xf numFmtId="0" fontId="3" fillId="0" borderId="0" xfId="4" applyFont="1" applyFill="1" applyBorder="1" applyAlignment="1">
      <alignment vertical="center"/>
    </xf>
    <xf numFmtId="0" fontId="28" fillId="0" borderId="0" xfId="4" applyFont="1" applyBorder="1"/>
    <xf numFmtId="0" fontId="18" fillId="0" borderId="0" xfId="4" applyFont="1" applyFill="1" applyBorder="1"/>
    <xf numFmtId="14" fontId="18" fillId="0" borderId="0" xfId="4" applyNumberFormat="1" applyFont="1" applyFill="1" applyBorder="1"/>
    <xf numFmtId="14" fontId="3" fillId="0" borderId="0" xfId="4" applyNumberFormat="1" applyFont="1" applyFill="1" applyBorder="1"/>
    <xf numFmtId="0" fontId="48" fillId="0" borderId="0" xfId="4" applyFont="1"/>
    <xf numFmtId="0" fontId="4" fillId="41" borderId="10" xfId="4" applyFont="1" applyFill="1" applyBorder="1" applyAlignment="1">
      <alignment horizontal="center" vertical="center"/>
    </xf>
    <xf numFmtId="0" fontId="18" fillId="0" borderId="10" xfId="4" applyFont="1" applyFill="1" applyBorder="1"/>
    <xf numFmtId="4" fontId="18" fillId="0" borderId="10" xfId="4" applyNumberFormat="1" applyFont="1" applyFill="1" applyBorder="1"/>
    <xf numFmtId="14" fontId="3" fillId="0" borderId="10" xfId="4" applyNumberFormat="1" applyFont="1" applyFill="1" applyBorder="1"/>
    <xf numFmtId="14" fontId="18" fillId="0" borderId="10" xfId="4" applyNumberFormat="1" applyFont="1" applyFill="1" applyBorder="1"/>
    <xf numFmtId="0" fontId="4" fillId="42" borderId="43" xfId="4" applyFont="1" applyFill="1" applyBorder="1" applyAlignment="1">
      <alignment horizontal="center" vertical="center"/>
    </xf>
    <xf numFmtId="14" fontId="3" fillId="0" borderId="43" xfId="4" applyNumberFormat="1" applyFont="1" applyBorder="1"/>
    <xf numFmtId="0" fontId="3" fillId="0" borderId="43" xfId="4" applyFont="1" applyBorder="1"/>
    <xf numFmtId="0" fontId="49" fillId="0" borderId="0" xfId="4" applyFont="1" applyBorder="1"/>
    <xf numFmtId="4" fontId="3" fillId="0" borderId="43" xfId="4" applyNumberFormat="1" applyFont="1" applyBorder="1"/>
    <xf numFmtId="0" fontId="50" fillId="12" borderId="44" xfId="4" applyFont="1" applyFill="1" applyBorder="1" applyAlignment="1">
      <alignment horizontal="center" vertical="center" wrapText="1"/>
    </xf>
    <xf numFmtId="0" fontId="50" fillId="12" borderId="44" xfId="4" applyFont="1" applyFill="1" applyBorder="1" applyAlignment="1">
      <alignment horizontal="left" vertical="center" wrapText="1"/>
    </xf>
    <xf numFmtId="0" fontId="4" fillId="0" borderId="0" xfId="4" applyFont="1"/>
    <xf numFmtId="0" fontId="4" fillId="0" borderId="0" xfId="4" applyFont="1" applyAlignment="1">
      <alignment vertical="top" wrapText="1"/>
    </xf>
    <xf numFmtId="0" fontId="33" fillId="0" borderId="44" xfId="4" applyFont="1" applyBorder="1"/>
    <xf numFmtId="0" fontId="33" fillId="0" borderId="44" xfId="4" applyFont="1" applyBorder="1" applyAlignment="1">
      <alignment wrapText="1"/>
    </xf>
    <xf numFmtId="14" fontId="33" fillId="0" borderId="44" xfId="4" applyNumberFormat="1" applyFont="1" applyBorder="1"/>
    <xf numFmtId="14" fontId="18" fillId="0" borderId="44" xfId="4" applyNumberFormat="1" applyFont="1" applyFill="1" applyBorder="1"/>
    <xf numFmtId="0" fontId="18" fillId="0" borderId="44" xfId="4" applyFont="1" applyFill="1" applyBorder="1"/>
    <xf numFmtId="0" fontId="4" fillId="0" borderId="0" xfId="4" applyFont="1" applyAlignment="1">
      <alignment horizontal="center"/>
    </xf>
    <xf numFmtId="0" fontId="3" fillId="43" borderId="45" xfId="4" applyFont="1" applyFill="1" applyBorder="1" applyAlignment="1">
      <alignment horizontal="center" vertical="center" wrapText="1"/>
    </xf>
    <xf numFmtId="0" fontId="3" fillId="0" borderId="45" xfId="4" applyFont="1" applyBorder="1"/>
    <xf numFmtId="2" fontId="3" fillId="0" borderId="45" xfId="4" applyNumberFormat="1" applyFont="1" applyBorder="1"/>
    <xf numFmtId="0" fontId="3" fillId="2" borderId="0" xfId="4" applyFont="1" applyFill="1"/>
    <xf numFmtId="0" fontId="31" fillId="0" borderId="0" xfId="22" applyFont="1"/>
    <xf numFmtId="0" fontId="18" fillId="0" borderId="0" xfId="22" applyFont="1" applyFill="1"/>
    <xf numFmtId="0" fontId="18" fillId="0" borderId="0" xfId="22" applyFont="1"/>
    <xf numFmtId="0" fontId="51" fillId="0" borderId="0" xfId="22" applyFont="1" applyFill="1"/>
    <xf numFmtId="0" fontId="4" fillId="44" borderId="46" xfId="22" applyNumberFormat="1" applyFont="1" applyFill="1" applyBorder="1" applyAlignment="1">
      <alignment horizontal="center"/>
    </xf>
    <xf numFmtId="0" fontId="52" fillId="3" borderId="41" xfId="22" applyNumberFormat="1" applyFont="1" applyFill="1" applyBorder="1" applyAlignment="1">
      <alignment wrapText="1"/>
    </xf>
    <xf numFmtId="0" fontId="18" fillId="0" borderId="46" xfId="22" applyNumberFormat="1" applyFont="1" applyBorder="1" applyAlignment="1">
      <alignment horizontal="center" vertical="center"/>
    </xf>
    <xf numFmtId="0" fontId="18" fillId="0" borderId="46" xfId="22" applyNumberFormat="1" applyFont="1" applyBorder="1" applyAlignment="1">
      <alignment vertical="center"/>
    </xf>
    <xf numFmtId="0" fontId="3" fillId="45" borderId="1" xfId="22" applyFont="1" applyFill="1" applyBorder="1"/>
    <xf numFmtId="0" fontId="18" fillId="0" borderId="6" xfId="22" applyFont="1" applyFill="1" applyBorder="1"/>
    <xf numFmtId="3" fontId="18" fillId="0" borderId="7" xfId="22" applyNumberFormat="1" applyFont="1" applyFill="1" applyBorder="1"/>
    <xf numFmtId="0" fontId="18" fillId="0" borderId="8" xfId="22" applyFont="1" applyFill="1" applyBorder="1"/>
    <xf numFmtId="3" fontId="18" fillId="0" borderId="9" xfId="22" applyNumberFormat="1" applyFont="1" applyFill="1" applyBorder="1"/>
    <xf numFmtId="0" fontId="4" fillId="46" borderId="1" xfId="22" applyFont="1" applyFill="1" applyBorder="1" applyAlignment="1">
      <alignment horizontal="center" vertical="center" wrapText="1"/>
    </xf>
    <xf numFmtId="0" fontId="18" fillId="0" borderId="1" xfId="22" applyFont="1" applyBorder="1"/>
    <xf numFmtId="0" fontId="3" fillId="45" borderId="1" xfId="23" applyFont="1" applyFill="1" applyBorder="1"/>
    <xf numFmtId="0" fontId="4" fillId="46" borderId="1" xfId="22" applyFont="1" applyFill="1" applyBorder="1" applyAlignment="1">
      <alignment horizontal="center"/>
    </xf>
    <xf numFmtId="14" fontId="3" fillId="15" borderId="1" xfId="22" applyNumberFormat="1" applyFont="1" applyFill="1" applyBorder="1"/>
    <xf numFmtId="14" fontId="3" fillId="45" borderId="1" xfId="22" applyNumberFormat="1" applyFont="1" applyFill="1" applyBorder="1"/>
    <xf numFmtId="14" fontId="3" fillId="47" borderId="1" xfId="22" applyNumberFormat="1" applyFont="1" applyFill="1" applyBorder="1"/>
    <xf numFmtId="0" fontId="38" fillId="0" borderId="0" xfId="22" applyFont="1"/>
    <xf numFmtId="0" fontId="18" fillId="0" borderId="1" xfId="22" applyNumberFormat="1" applyFont="1" applyBorder="1"/>
    <xf numFmtId="0" fontId="4" fillId="46" borderId="16" xfId="22" applyFont="1" applyFill="1" applyBorder="1" applyAlignment="1">
      <alignment horizontal="center"/>
    </xf>
    <xf numFmtId="0" fontId="4" fillId="46" borderId="27" xfId="22" applyFont="1" applyFill="1" applyBorder="1" applyAlignment="1">
      <alignment horizontal="center"/>
    </xf>
    <xf numFmtId="0" fontId="4" fillId="46" borderId="47" xfId="22" applyFont="1" applyFill="1" applyBorder="1" applyAlignment="1">
      <alignment horizontal="center"/>
    </xf>
    <xf numFmtId="0" fontId="4" fillId="46" borderId="48" xfId="22" applyFont="1" applyFill="1" applyBorder="1" applyAlignment="1">
      <alignment horizontal="center"/>
    </xf>
    <xf numFmtId="0" fontId="4" fillId="46" borderId="49" xfId="22" applyFont="1" applyFill="1" applyBorder="1" applyAlignment="1">
      <alignment horizontal="center"/>
    </xf>
    <xf numFmtId="0" fontId="18" fillId="0" borderId="19" xfId="22" applyFont="1" applyBorder="1"/>
    <xf numFmtId="0" fontId="18" fillId="0" borderId="27" xfId="22" applyFont="1" applyBorder="1"/>
    <xf numFmtId="0" fontId="18" fillId="0" borderId="50" xfId="22" applyFont="1" applyBorder="1"/>
    <xf numFmtId="0" fontId="18" fillId="0" borderId="21" xfId="22" applyFont="1" applyBorder="1"/>
    <xf numFmtId="0" fontId="18" fillId="0" borderId="22" xfId="22" applyFont="1" applyBorder="1"/>
    <xf numFmtId="0" fontId="18" fillId="0" borderId="51" xfId="22" applyFont="1" applyBorder="1"/>
    <xf numFmtId="0" fontId="18" fillId="0" borderId="24" xfId="22" applyFont="1" applyBorder="1"/>
    <xf numFmtId="0" fontId="18" fillId="0" borderId="25" xfId="22" applyFont="1" applyBorder="1"/>
    <xf numFmtId="0" fontId="24" fillId="0" borderId="0" xfId="22" applyFont="1"/>
    <xf numFmtId="0" fontId="53" fillId="0" borderId="0" xfId="22" applyFont="1" applyFill="1"/>
    <xf numFmtId="0" fontId="18" fillId="0" borderId="46" xfId="22" applyNumberFormat="1" applyFont="1" applyBorder="1"/>
    <xf numFmtId="0" fontId="54" fillId="0" borderId="0" xfId="22" applyFont="1" applyFill="1"/>
    <xf numFmtId="0" fontId="3" fillId="0" borderId="0" xfId="22" applyFont="1"/>
    <xf numFmtId="0" fontId="18" fillId="0" borderId="0" xfId="22" applyFont="1" applyBorder="1"/>
    <xf numFmtId="0" fontId="18" fillId="0" borderId="0" xfId="22" applyNumberFormat="1" applyFont="1" applyBorder="1"/>
    <xf numFmtId="0" fontId="31" fillId="0" borderId="0" xfId="22" applyFont="1" applyFill="1"/>
    <xf numFmtId="0" fontId="18" fillId="48" borderId="1" xfId="22" applyNumberFormat="1" applyFont="1" applyFill="1" applyBorder="1"/>
    <xf numFmtId="0" fontId="18" fillId="0" borderId="0" xfId="22" applyFont="1" applyFill="1" applyBorder="1"/>
    <xf numFmtId="0" fontId="4" fillId="3" borderId="1" xfId="18" applyNumberFormat="1" applyFont="1" applyFill="1" applyBorder="1" applyAlignment="1">
      <alignment horizontal="center" vertical="center" wrapText="1"/>
    </xf>
    <xf numFmtId="14" fontId="3" fillId="0" borderId="1" xfId="18" applyNumberFormat="1" applyFont="1" applyBorder="1" applyAlignment="1">
      <alignment horizontal="right"/>
    </xf>
    <xf numFmtId="0" fontId="3" fillId="0" borderId="1" xfId="18" applyNumberFormat="1" applyFont="1" applyBorder="1"/>
    <xf numFmtId="0" fontId="19" fillId="0" borderId="0" xfId="24"/>
    <xf numFmtId="3" fontId="3" fillId="0" borderId="1" xfId="2" applyNumberFormat="1" applyFont="1" applyBorder="1"/>
    <xf numFmtId="0" fontId="56" fillId="0" borderId="0" xfId="18" applyFont="1"/>
    <xf numFmtId="0" fontId="4" fillId="3" borderId="1" xfId="18" applyNumberFormat="1" applyFont="1" applyFill="1" applyBorder="1" applyAlignment="1">
      <alignment horizontal="center" vertical="center"/>
    </xf>
    <xf numFmtId="0" fontId="4" fillId="3" borderId="1" xfId="18" applyNumberFormat="1" applyFont="1" applyFill="1" applyBorder="1" applyAlignment="1">
      <alignment vertical="center" wrapText="1"/>
    </xf>
    <xf numFmtId="0" fontId="3" fillId="0" borderId="1" xfId="18" applyNumberFormat="1" applyFont="1" applyBorder="1" applyAlignment="1"/>
    <xf numFmtId="0" fontId="57" fillId="0" borderId="0" xfId="18" applyFont="1"/>
    <xf numFmtId="14" fontId="3" fillId="0" borderId="1" xfId="18" applyNumberFormat="1" applyFont="1" applyBorder="1" applyAlignment="1"/>
    <xf numFmtId="0" fontId="33" fillId="0" borderId="0" xfId="18" applyFont="1" applyBorder="1"/>
    <xf numFmtId="0" fontId="31" fillId="0" borderId="0" xfId="18" applyFont="1"/>
    <xf numFmtId="0" fontId="52" fillId="0" borderId="0" xfId="18" applyFont="1" applyAlignment="1"/>
    <xf numFmtId="0" fontId="4" fillId="46" borderId="1" xfId="18" applyFont="1" applyFill="1" applyBorder="1" applyAlignment="1">
      <alignment horizontal="center"/>
    </xf>
    <xf numFmtId="0" fontId="18" fillId="0" borderId="1" xfId="18" applyFont="1" applyBorder="1"/>
    <xf numFmtId="176" fontId="18" fillId="0" borderId="1" xfId="18" applyNumberFormat="1" applyFont="1" applyBorder="1"/>
    <xf numFmtId="0" fontId="18" fillId="0" borderId="1" xfId="18" applyNumberFormat="1" applyFont="1" applyBorder="1"/>
    <xf numFmtId="0" fontId="59" fillId="0" borderId="0" xfId="25" applyFont="1" applyFill="1"/>
    <xf numFmtId="0" fontId="18" fillId="0" borderId="0" xfId="18" applyFont="1" applyFill="1"/>
    <xf numFmtId="14" fontId="3" fillId="0" borderId="1" xfId="18" applyNumberFormat="1" applyFont="1" applyFill="1" applyBorder="1" applyAlignment="1"/>
    <xf numFmtId="0" fontId="3" fillId="0" borderId="1" xfId="18" applyNumberFormat="1" applyFont="1" applyFill="1" applyBorder="1"/>
    <xf numFmtId="0" fontId="3" fillId="0" borderId="1" xfId="18" applyNumberFormat="1" applyFont="1" applyFill="1" applyBorder="1" applyAlignment="1">
      <alignment horizontal="right"/>
    </xf>
    <xf numFmtId="0" fontId="60" fillId="0" borderId="0" xfId="25" applyFont="1" applyFill="1" applyBorder="1"/>
    <xf numFmtId="0" fontId="48" fillId="0" borderId="0" xfId="18" applyFont="1" applyFill="1" applyBorder="1" applyAlignment="1">
      <alignment horizontal="center" vertical="center"/>
    </xf>
    <xf numFmtId="0" fontId="18" fillId="2" borderId="61" xfId="18" applyFont="1" applyFill="1" applyBorder="1"/>
    <xf numFmtId="0" fontId="18" fillId="2" borderId="61" xfId="18" applyFont="1" applyFill="1" applyBorder="1" applyAlignment="1">
      <alignment horizontal="center" vertical="center"/>
    </xf>
    <xf numFmtId="0" fontId="18" fillId="0" borderId="61" xfId="18" applyFont="1" applyFill="1" applyBorder="1"/>
    <xf numFmtId="0" fontId="7" fillId="0" borderId="0" xfId="18"/>
    <xf numFmtId="0" fontId="61" fillId="0" borderId="0" xfId="0" applyFont="1" applyAlignment="1">
      <alignment horizontal="justify" vertical="center"/>
    </xf>
    <xf numFmtId="0" fontId="62" fillId="49" borderId="0" xfId="0" applyFont="1" applyFill="1" applyAlignment="1">
      <alignment horizontal="right" vertical="center"/>
    </xf>
    <xf numFmtId="0" fontId="63" fillId="49" borderId="0" xfId="0" applyFont="1" applyFill="1" applyAlignment="1">
      <alignment horizontal="left" vertical="center" readingOrder="1"/>
    </xf>
    <xf numFmtId="0" fontId="63" fillId="0" borderId="0" xfId="0" applyFont="1" applyAlignment="1">
      <alignment horizontal="left" vertical="center" indent="3" readingOrder="1"/>
    </xf>
    <xf numFmtId="0" fontId="21" fillId="0" borderId="0" xfId="0" applyFont="1" applyAlignment="1">
      <alignment horizontal="left" indent="5"/>
    </xf>
    <xf numFmtId="16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63" fillId="49" borderId="0" xfId="0" applyFont="1" applyFill="1" applyAlignment="1">
      <alignment horizontal="left" vertical="center" readingOrder="1"/>
    </xf>
    <xf numFmtId="0" fontId="21" fillId="0" borderId="0" xfId="0" applyFont="1" applyAlignment="1">
      <alignment horizontal="left" indent="5"/>
    </xf>
    <xf numFmtId="0" fontId="0" fillId="0" borderId="0" xfId="0" applyFill="1"/>
    <xf numFmtId="0" fontId="0" fillId="50" borderId="0" xfId="0" applyFill="1" applyAlignment="1">
      <alignment vertical="top"/>
    </xf>
    <xf numFmtId="3" fontId="28" fillId="0" borderId="10" xfId="15" applyNumberFormat="1" applyBorder="1"/>
    <xf numFmtId="0" fontId="28" fillId="0" borderId="10" xfId="15" applyBorder="1" applyAlignment="1">
      <alignment horizontal="center"/>
    </xf>
    <xf numFmtId="0" fontId="3" fillId="0" borderId="0" xfId="4" applyFont="1" applyFill="1"/>
    <xf numFmtId="0" fontId="3" fillId="0" borderId="0" xfId="0" applyNumberFormat="1" applyFont="1" applyFill="1" applyBorder="1" applyAlignment="1" applyProtection="1"/>
    <xf numFmtId="1" fontId="3" fillId="0" borderId="0" xfId="0" applyNumberFormat="1" applyFont="1" applyFill="1" applyBorder="1" applyAlignment="1" applyProtection="1"/>
    <xf numFmtId="167" fontId="3" fillId="0" borderId="0" xfId="4" applyNumberFormat="1" applyFont="1" applyFill="1"/>
    <xf numFmtId="1" fontId="3" fillId="0" borderId="0" xfId="4" applyNumberFormat="1" applyFont="1" applyFill="1"/>
    <xf numFmtId="0" fontId="3" fillId="0" borderId="0" xfId="4" applyNumberFormat="1" applyFont="1" applyFill="1"/>
    <xf numFmtId="0" fontId="3" fillId="0" borderId="0" xfId="4" applyFont="1" applyFill="1" applyAlignment="1">
      <alignment horizontal="center" vertical="center"/>
    </xf>
    <xf numFmtId="0" fontId="11" fillId="8" borderId="65" xfId="4" applyNumberFormat="1" applyFont="1" applyFill="1" applyBorder="1" applyAlignment="1"/>
    <xf numFmtId="0" fontId="11" fillId="8" borderId="66" xfId="4" applyNumberFormat="1" applyFont="1" applyFill="1" applyBorder="1" applyAlignment="1"/>
    <xf numFmtId="0" fontId="11" fillId="8" borderId="67" xfId="4" applyNumberFormat="1" applyFont="1" applyFill="1" applyBorder="1" applyAlignment="1"/>
    <xf numFmtId="0" fontId="1" fillId="9" borderId="68" xfId="4" applyNumberFormat="1" applyFont="1" applyFill="1" applyBorder="1" applyAlignment="1"/>
    <xf numFmtId="0" fontId="1" fillId="9" borderId="7" xfId="4" applyNumberFormat="1" applyFont="1" applyFill="1" applyBorder="1" applyAlignment="1"/>
    <xf numFmtId="14" fontId="1" fillId="9" borderId="7" xfId="4" applyNumberFormat="1" applyFont="1" applyFill="1" applyBorder="1" applyAlignment="1"/>
    <xf numFmtId="0" fontId="1" fillId="9" borderId="69" xfId="4" applyNumberFormat="1" applyFont="1" applyFill="1" applyBorder="1" applyAlignment="1"/>
    <xf numFmtId="0" fontId="1" fillId="10" borderId="70" xfId="4" applyNumberFormat="1" applyFont="1" applyFill="1" applyBorder="1" applyAlignment="1"/>
    <xf numFmtId="0" fontId="1" fillId="10" borderId="9" xfId="4" applyNumberFormat="1" applyFont="1" applyFill="1" applyBorder="1" applyAlignment="1"/>
    <xf numFmtId="14" fontId="1" fillId="10" borderId="9" xfId="4" applyNumberFormat="1" applyFont="1" applyFill="1" applyBorder="1" applyAlignment="1"/>
    <xf numFmtId="0" fontId="1" fillId="10" borderId="71" xfId="4" applyNumberFormat="1" applyFont="1" applyFill="1" applyBorder="1" applyAlignment="1"/>
    <xf numFmtId="0" fontId="1" fillId="9" borderId="70" xfId="4" applyNumberFormat="1" applyFont="1" applyFill="1" applyBorder="1" applyAlignment="1"/>
    <xf numFmtId="0" fontId="1" fillId="9" borderId="9" xfId="4" applyNumberFormat="1" applyFont="1" applyFill="1" applyBorder="1" applyAlignment="1"/>
    <xf numFmtId="14" fontId="1" fillId="9" borderId="9" xfId="4" applyNumberFormat="1" applyFont="1" applyFill="1" applyBorder="1" applyAlignment="1"/>
    <xf numFmtId="0" fontId="1" fillId="9" borderId="71" xfId="4" applyNumberFormat="1" applyFont="1" applyFill="1" applyBorder="1" applyAlignment="1"/>
    <xf numFmtId="0" fontId="1" fillId="10" borderId="62" xfId="4" applyNumberFormat="1" applyFont="1" applyFill="1" applyBorder="1" applyAlignment="1"/>
    <xf numFmtId="0" fontId="1" fillId="10" borderId="63" xfId="4" applyNumberFormat="1" applyFont="1" applyFill="1" applyBorder="1" applyAlignment="1"/>
    <xf numFmtId="14" fontId="1" fillId="10" borderId="63" xfId="4" applyNumberFormat="1" applyFont="1" applyFill="1" applyBorder="1" applyAlignment="1"/>
    <xf numFmtId="0" fontId="1" fillId="10" borderId="64" xfId="4" applyNumberFormat="1" applyFont="1" applyFill="1" applyBorder="1" applyAlignment="1"/>
    <xf numFmtId="0" fontId="3" fillId="0" borderId="20" xfId="2" applyNumberFormat="1" applyFont="1" applyBorder="1"/>
    <xf numFmtId="0" fontId="3" fillId="0" borderId="26" xfId="2" applyNumberFormat="1" applyFont="1" applyBorder="1"/>
    <xf numFmtId="0" fontId="4" fillId="3" borderId="17" xfId="2" applyNumberFormat="1" applyFont="1" applyFill="1" applyBorder="1" applyAlignment="1">
      <alignment horizontal="center" vertical="center" wrapText="1"/>
    </xf>
    <xf numFmtId="0" fontId="4" fillId="3" borderId="3" xfId="2" applyNumberFormat="1" applyFont="1" applyFill="1" applyBorder="1" applyAlignment="1">
      <alignment horizontal="center" vertical="center" wrapText="1"/>
    </xf>
    <xf numFmtId="0" fontId="4" fillId="3" borderId="72" xfId="2" applyNumberFormat="1" applyFont="1" applyFill="1" applyBorder="1" applyAlignment="1">
      <alignment horizontal="center" vertical="center" wrapText="1"/>
    </xf>
    <xf numFmtId="0" fontId="3" fillId="0" borderId="73" xfId="2" applyNumberFormat="1" applyFont="1" applyBorder="1"/>
    <xf numFmtId="0" fontId="3" fillId="0" borderId="4" xfId="2" applyNumberFormat="1" applyFont="1" applyBorder="1"/>
    <xf numFmtId="0" fontId="3" fillId="0" borderId="74" xfId="2" applyNumberFormat="1" applyFont="1" applyBorder="1"/>
    <xf numFmtId="0" fontId="3" fillId="0" borderId="73" xfId="2" applyNumberFormat="1" applyFont="1" applyFill="1" applyBorder="1"/>
    <xf numFmtId="0" fontId="3" fillId="0" borderId="4" xfId="2" applyNumberFormat="1" applyFont="1" applyFill="1" applyBorder="1"/>
    <xf numFmtId="0" fontId="3" fillId="0" borderId="74" xfId="2" applyNumberFormat="1" applyFont="1" applyFill="1" applyBorder="1"/>
    <xf numFmtId="0" fontId="1" fillId="0" borderId="0" xfId="4" applyFill="1" applyBorder="1"/>
    <xf numFmtId="0" fontId="3" fillId="0" borderId="0" xfId="2" applyNumberFormat="1" applyFont="1" applyBorder="1"/>
    <xf numFmtId="0" fontId="4" fillId="0" borderId="0" xfId="2" applyNumberFormat="1" applyFont="1" applyBorder="1"/>
    <xf numFmtId="14" fontId="3" fillId="0" borderId="0" xfId="2" applyNumberFormat="1" applyFont="1" applyBorder="1"/>
    <xf numFmtId="14" fontId="4" fillId="0" borderId="1" xfId="2" applyNumberFormat="1" applyFont="1" applyBorder="1"/>
    <xf numFmtId="14" fontId="4" fillId="0" borderId="0" xfId="2" applyNumberFormat="1" applyFont="1" applyBorder="1"/>
    <xf numFmtId="0" fontId="18" fillId="0" borderId="1" xfId="9" applyFont="1" applyFill="1" applyBorder="1"/>
    <xf numFmtId="0" fontId="3" fillId="0" borderId="11" xfId="2" applyNumberFormat="1" applyFont="1" applyBorder="1"/>
    <xf numFmtId="14" fontId="3" fillId="0" borderId="11" xfId="2" applyNumberFormat="1" applyFont="1" applyBorder="1"/>
    <xf numFmtId="14" fontId="18" fillId="0" borderId="1" xfId="9" applyNumberFormat="1" applyFont="1" applyFill="1" applyBorder="1"/>
    <xf numFmtId="4" fontId="18" fillId="0" borderId="1" xfId="9" applyNumberFormat="1" applyFont="1" applyFill="1" applyBorder="1"/>
    <xf numFmtId="0" fontId="52" fillId="0" borderId="1" xfId="9" applyFont="1" applyFill="1" applyBorder="1"/>
    <xf numFmtId="0" fontId="52" fillId="0" borderId="11" xfId="9" applyFont="1" applyFill="1" applyBorder="1"/>
    <xf numFmtId="0" fontId="18" fillId="0" borderId="0" xfId="9" applyFont="1" applyFill="1" applyBorder="1"/>
    <xf numFmtId="14" fontId="18" fillId="0" borderId="0" xfId="9" applyNumberFormat="1" applyFont="1" applyFill="1" applyBorder="1"/>
    <xf numFmtId="4" fontId="18" fillId="0" borderId="0" xfId="9" applyNumberFormat="1" applyFont="1" applyFill="1" applyBorder="1"/>
    <xf numFmtId="0" fontId="52" fillId="0" borderId="0" xfId="9" applyFont="1" applyFill="1" applyBorder="1"/>
    <xf numFmtId="0" fontId="65" fillId="0" borderId="0" xfId="27" applyAlignment="1">
      <alignment wrapText="1"/>
    </xf>
    <xf numFmtId="14" fontId="3" fillId="0" borderId="0" xfId="12" applyNumberFormat="1" applyFont="1"/>
    <xf numFmtId="0" fontId="4" fillId="3" borderId="1" xfId="2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2" applyNumberFormat="1" applyFont="1" applyFill="1" applyBorder="1" applyProtection="1">
      <protection locked="0"/>
    </xf>
    <xf numFmtId="0" fontId="4" fillId="3" borderId="1" xfId="2" applyNumberFormat="1" applyFont="1" applyFill="1" applyBorder="1" applyAlignment="1" applyProtection="1">
      <alignment horizontal="center" vertical="center" wrapText="1"/>
    </xf>
    <xf numFmtId="0" fontId="1" fillId="0" borderId="0" xfId="1" applyAlignment="1" applyProtection="1">
      <alignment horizontal="center" vertical="center" wrapText="1"/>
    </xf>
    <xf numFmtId="0" fontId="3" fillId="0" borderId="1" xfId="2" applyNumberFormat="1" applyFont="1" applyBorder="1" applyProtection="1"/>
    <xf numFmtId="164" fontId="3" fillId="0" borderId="1" xfId="2" applyNumberFormat="1" applyFont="1" applyBorder="1" applyProtection="1"/>
    <xf numFmtId="0" fontId="1" fillId="0" borderId="0" xfId="1" applyProtection="1"/>
    <xf numFmtId="0" fontId="3" fillId="0" borderId="1" xfId="2" applyNumberFormat="1" applyFont="1" applyBorder="1" applyProtection="1">
      <protection locked="0"/>
    </xf>
    <xf numFmtId="0" fontId="4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1" xfId="2" applyNumberFormat="1" applyFont="1" applyBorder="1" applyProtection="1">
      <protection hidden="1"/>
    </xf>
    <xf numFmtId="0" fontId="0" fillId="0" borderId="0" xfId="0" applyFill="1" applyBorder="1" applyAlignment="1"/>
    <xf numFmtId="3" fontId="0" fillId="0" borderId="0" xfId="0" applyNumberFormat="1" applyFill="1" applyBorder="1" applyAlignment="1"/>
    <xf numFmtId="9" fontId="0" fillId="0" borderId="0" xfId="0" applyNumberFormat="1" applyFill="1" applyBorder="1" applyAlignment="1"/>
    <xf numFmtId="3" fontId="0" fillId="0" borderId="76" xfId="0" applyNumberFormat="1" applyFill="1" applyBorder="1" applyAlignment="1"/>
    <xf numFmtId="0" fontId="66" fillId="51" borderId="28" xfId="0" applyFont="1" applyFill="1" applyBorder="1" applyAlignment="1">
      <alignment horizontal="left"/>
    </xf>
    <xf numFmtId="0" fontId="66" fillId="51" borderId="75" xfId="0" applyFont="1" applyFill="1" applyBorder="1" applyAlignment="1">
      <alignment horizontal="left"/>
    </xf>
    <xf numFmtId="0" fontId="0" fillId="0" borderId="77" xfId="0" applyFill="1" applyBorder="1" applyAlignment="1"/>
    <xf numFmtId="0" fontId="67" fillId="52" borderId="0" xfId="0" applyFont="1" applyFill="1" applyBorder="1" applyAlignment="1">
      <alignment horizontal="left"/>
    </xf>
    <xf numFmtId="0" fontId="68" fillId="52" borderId="77" xfId="0" applyFont="1" applyFill="1" applyBorder="1" applyAlignment="1">
      <alignment horizontal="left"/>
    </xf>
    <xf numFmtId="0" fontId="67" fillId="52" borderId="76" xfId="0" applyFont="1" applyFill="1" applyBorder="1" applyAlignment="1">
      <alignment horizontal="left"/>
    </xf>
    <xf numFmtId="0" fontId="69" fillId="51" borderId="75" xfId="0" applyFont="1" applyFill="1" applyBorder="1" applyAlignment="1">
      <alignment horizontal="right"/>
    </xf>
    <xf numFmtId="0" fontId="69" fillId="51" borderId="28" xfId="0" applyFont="1" applyFill="1" applyBorder="1" applyAlignment="1">
      <alignment horizontal="right"/>
    </xf>
    <xf numFmtId="3" fontId="0" fillId="53" borderId="0" xfId="0" applyNumberFormat="1" applyFill="1" applyBorder="1" applyAlignment="1"/>
    <xf numFmtId="9" fontId="0" fillId="53" borderId="0" xfId="0" applyNumberFormat="1" applyFill="1" applyBorder="1" applyAlignment="1"/>
    <xf numFmtId="0" fontId="70" fillId="0" borderId="0" xfId="0" applyFont="1" applyFill="1" applyBorder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0" fillId="0" borderId="0" xfId="0" applyFont="1"/>
    <xf numFmtId="0" fontId="0" fillId="0" borderId="79" xfId="0" applyFill="1" applyBorder="1" applyAlignment="1"/>
    <xf numFmtId="0" fontId="71" fillId="0" borderId="78" xfId="0" applyFont="1" applyFill="1" applyBorder="1" applyAlignment="1">
      <alignment horizontal="center"/>
    </xf>
    <xf numFmtId="0" fontId="0" fillId="0" borderId="80" xfId="0" applyFill="1" applyBorder="1" applyAlignment="1"/>
    <xf numFmtId="175" fontId="0" fillId="0" borderId="79" xfId="0" applyNumberFormat="1" applyFill="1" applyBorder="1" applyAlignment="1"/>
    <xf numFmtId="0" fontId="0" fillId="0" borderId="80" xfId="0" applyFill="1" applyBorder="1" applyAlignment="1">
      <alignment wrapText="1"/>
    </xf>
    <xf numFmtId="0" fontId="0" fillId="0" borderId="80" xfId="0" applyNumberFormat="1" applyFill="1" applyBorder="1" applyAlignment="1"/>
    <xf numFmtId="0" fontId="0" fillId="0" borderId="79" xfId="0" applyFill="1" applyBorder="1" applyAlignment="1">
      <alignment wrapText="1"/>
    </xf>
    <xf numFmtId="0" fontId="0" fillId="0" borderId="79" xfId="0" applyNumberFormat="1" applyFill="1" applyBorder="1" applyAlignment="1"/>
    <xf numFmtId="175" fontId="0" fillId="0" borderId="80" xfId="0" applyNumberFormat="1" applyFill="1" applyBorder="1" applyAlignment="1"/>
    <xf numFmtId="177" fontId="18" fillId="0" borderId="1" xfId="22" applyNumberFormat="1" applyFont="1" applyBorder="1"/>
    <xf numFmtId="0" fontId="72" fillId="0" borderId="0" xfId="22" applyFont="1"/>
    <xf numFmtId="0" fontId="13" fillId="0" borderId="0" xfId="7" applyFont="1" applyAlignment="1">
      <alignment horizontal="center"/>
    </xf>
    <xf numFmtId="0" fontId="5" fillId="5" borderId="2" xfId="1" applyFont="1" applyFill="1" applyBorder="1" applyAlignment="1">
      <alignment horizontal="left"/>
    </xf>
    <xf numFmtId="0" fontId="3" fillId="22" borderId="26" xfId="4" applyNumberFormat="1" applyFont="1" applyFill="1" applyBorder="1" applyAlignment="1">
      <alignment horizontal="center" vertical="center" wrapText="1"/>
    </xf>
    <xf numFmtId="0" fontId="3" fillId="22" borderId="27" xfId="4" applyNumberFormat="1" applyFont="1" applyFill="1" applyBorder="1" applyAlignment="1">
      <alignment horizontal="center" vertical="center" wrapText="1"/>
    </xf>
    <xf numFmtId="0" fontId="3" fillId="22" borderId="20" xfId="4" applyNumberFormat="1" applyFont="1" applyFill="1" applyBorder="1" applyAlignment="1">
      <alignment horizontal="center" vertical="center" wrapText="1"/>
    </xf>
    <xf numFmtId="0" fontId="3" fillId="3" borderId="26" xfId="4" applyNumberFormat="1" applyFont="1" applyFill="1" applyBorder="1" applyAlignment="1">
      <alignment horizontal="center" vertical="center" wrapText="1"/>
    </xf>
    <xf numFmtId="0" fontId="3" fillId="3" borderId="27" xfId="4" applyNumberFormat="1" applyFont="1" applyFill="1" applyBorder="1" applyAlignment="1">
      <alignment horizontal="center" vertical="center" wrapText="1"/>
    </xf>
    <xf numFmtId="0" fontId="3" fillId="3" borderId="20" xfId="4" applyNumberFormat="1" applyFont="1" applyFill="1" applyBorder="1" applyAlignment="1">
      <alignment horizontal="center" vertical="center" wrapText="1"/>
    </xf>
    <xf numFmtId="0" fontId="29" fillId="0" borderId="28" xfId="15" applyFont="1" applyBorder="1" applyAlignment="1">
      <alignment horizontal="left"/>
    </xf>
    <xf numFmtId="0" fontId="29" fillId="0" borderId="28" xfId="15" applyFont="1" applyBorder="1" applyAlignment="1">
      <alignment horizontal="left" wrapText="1"/>
    </xf>
    <xf numFmtId="0" fontId="30" fillId="24" borderId="10" xfId="15" applyFont="1" applyFill="1" applyBorder="1" applyAlignment="1">
      <alignment horizontal="center"/>
    </xf>
    <xf numFmtId="0" fontId="33" fillId="0" borderId="0" xfId="18" applyFont="1" applyAlignment="1">
      <alignment horizontal="center"/>
    </xf>
    <xf numFmtId="0" fontId="29" fillId="0" borderId="0" xfId="20" applyFont="1" applyAlignment="1">
      <alignment horizontal="center"/>
    </xf>
    <xf numFmtId="0" fontId="4" fillId="46" borderId="4" xfId="22" applyFont="1" applyFill="1" applyBorder="1" applyAlignment="1">
      <alignment horizontal="center" vertical="center" wrapText="1"/>
    </xf>
    <xf numFmtId="0" fontId="4" fillId="46" borderId="3" xfId="22" applyFont="1" applyFill="1" applyBorder="1" applyAlignment="1">
      <alignment horizontal="center" vertical="center" wrapText="1"/>
    </xf>
    <xf numFmtId="0" fontId="4" fillId="46" borderId="4" xfId="22" applyFont="1" applyFill="1" applyBorder="1" applyAlignment="1">
      <alignment horizontal="left" vertical="center" wrapText="1"/>
    </xf>
    <xf numFmtId="0" fontId="4" fillId="46" borderId="3" xfId="22" applyFont="1" applyFill="1" applyBorder="1" applyAlignment="1">
      <alignment horizontal="left" vertical="center" wrapText="1"/>
    </xf>
    <xf numFmtId="0" fontId="4" fillId="46" borderId="26" xfId="22" applyFont="1" applyFill="1" applyBorder="1" applyAlignment="1">
      <alignment horizontal="left" vertical="center" wrapText="1"/>
    </xf>
    <xf numFmtId="0" fontId="4" fillId="46" borderId="20" xfId="22" applyFont="1" applyFill="1" applyBorder="1" applyAlignment="1">
      <alignment horizontal="left" vertical="center" wrapText="1"/>
    </xf>
    <xf numFmtId="0" fontId="4" fillId="46" borderId="4" xfId="22" applyFont="1" applyFill="1" applyBorder="1" applyAlignment="1">
      <alignment horizontal="center"/>
    </xf>
    <xf numFmtId="0" fontId="4" fillId="46" borderId="3" xfId="22" applyFont="1" applyFill="1" applyBorder="1" applyAlignment="1">
      <alignment horizontal="center"/>
    </xf>
    <xf numFmtId="0" fontId="4" fillId="46" borderId="26" xfId="22" applyFont="1" applyFill="1" applyBorder="1" applyAlignment="1">
      <alignment horizontal="center"/>
    </xf>
    <xf numFmtId="0" fontId="4" fillId="46" borderId="20" xfId="22" applyFont="1" applyFill="1" applyBorder="1" applyAlignment="1">
      <alignment horizontal="center"/>
    </xf>
    <xf numFmtId="0" fontId="18" fillId="0" borderId="52" xfId="18" applyFont="1" applyBorder="1" applyAlignment="1">
      <alignment horizontal="center"/>
    </xf>
    <xf numFmtId="0" fontId="18" fillId="0" borderId="53" xfId="18" applyFont="1" applyBorder="1" applyAlignment="1">
      <alignment horizontal="center"/>
    </xf>
    <xf numFmtId="0" fontId="18" fillId="0" borderId="54" xfId="18" applyFont="1" applyBorder="1" applyAlignment="1">
      <alignment horizontal="center"/>
    </xf>
    <xf numFmtId="0" fontId="18" fillId="0" borderId="55" xfId="18" applyFont="1" applyBorder="1" applyAlignment="1">
      <alignment horizontal="center"/>
    </xf>
    <xf numFmtId="0" fontId="18" fillId="0" borderId="0" xfId="18" applyFont="1" applyBorder="1" applyAlignment="1">
      <alignment horizontal="center"/>
    </xf>
    <xf numFmtId="0" fontId="18" fillId="0" borderId="56" xfId="18" applyFont="1" applyBorder="1" applyAlignment="1">
      <alignment horizontal="center"/>
    </xf>
    <xf numFmtId="0" fontId="18" fillId="0" borderId="57" xfId="18" applyFont="1" applyBorder="1" applyAlignment="1">
      <alignment horizontal="center"/>
    </xf>
    <xf numFmtId="0" fontId="18" fillId="0" borderId="58" xfId="18" applyFont="1" applyBorder="1" applyAlignment="1">
      <alignment horizontal="center"/>
    </xf>
    <xf numFmtId="0" fontId="18" fillId="0" borderId="59" xfId="18" applyFont="1" applyBorder="1" applyAlignment="1">
      <alignment horizontal="center"/>
    </xf>
    <xf numFmtId="0" fontId="55" fillId="0" borderId="60" xfId="24" applyFont="1" applyBorder="1" applyAlignment="1">
      <alignment horizontal="center"/>
    </xf>
    <xf numFmtId="0" fontId="4" fillId="46" borderId="4" xfId="18" applyFont="1" applyFill="1" applyBorder="1" applyAlignment="1">
      <alignment horizontal="center"/>
    </xf>
    <xf numFmtId="0" fontId="4" fillId="46" borderId="3" xfId="18" applyFont="1" applyFill="1" applyBorder="1" applyAlignment="1">
      <alignment horizontal="center"/>
    </xf>
    <xf numFmtId="0" fontId="4" fillId="46" borderId="26" xfId="18" applyFont="1" applyFill="1" applyBorder="1" applyAlignment="1">
      <alignment horizontal="center"/>
    </xf>
    <xf numFmtId="0" fontId="4" fillId="46" borderId="27" xfId="18" applyFont="1" applyFill="1" applyBorder="1" applyAlignment="1">
      <alignment horizontal="center"/>
    </xf>
    <xf numFmtId="0" fontId="4" fillId="46" borderId="20" xfId="18" applyFont="1" applyFill="1" applyBorder="1" applyAlignment="1">
      <alignment horizontal="center"/>
    </xf>
    <xf numFmtId="0" fontId="4" fillId="0" borderId="0" xfId="4" applyFont="1" applyAlignment="1">
      <alignment horizontal="center"/>
    </xf>
    <xf numFmtId="0" fontId="18" fillId="0" borderId="0" xfId="4" applyFont="1" applyFill="1"/>
    <xf numFmtId="0" fontId="3" fillId="0" borderId="0" xfId="4" applyFont="1" applyFill="1" applyAlignment="1">
      <alignment vertical="center"/>
    </xf>
    <xf numFmtId="9" fontId="18" fillId="0" borderId="0" xfId="28" applyFont="1" applyFill="1"/>
    <xf numFmtId="0" fontId="18" fillId="0" borderId="0" xfId="0" applyNumberFormat="1" applyFont="1" applyFill="1" applyBorder="1" applyAlignment="1" applyProtection="1"/>
    <xf numFmtId="9" fontId="18" fillId="0" borderId="0" xfId="0" applyNumberFormat="1" applyFont="1" applyFill="1"/>
    <xf numFmtId="14" fontId="3" fillId="0" borderId="81" xfId="4" applyNumberFormat="1" applyFont="1" applyBorder="1"/>
    <xf numFmtId="0" fontId="3" fillId="0" borderId="82" xfId="4" applyFont="1" applyBorder="1"/>
    <xf numFmtId="0" fontId="4" fillId="42" borderId="83" xfId="4" applyFont="1" applyFill="1" applyBorder="1" applyAlignment="1">
      <alignment horizontal="center" vertical="center"/>
    </xf>
    <xf numFmtId="0" fontId="4" fillId="42" borderId="84" xfId="4" applyFont="1" applyFill="1" applyBorder="1" applyAlignment="1">
      <alignment horizontal="center" vertical="center"/>
    </xf>
    <xf numFmtId="0" fontId="4" fillId="42" borderId="85" xfId="4" applyFont="1" applyFill="1" applyBorder="1" applyAlignment="1">
      <alignment horizontal="center" vertical="center"/>
    </xf>
    <xf numFmtId="14" fontId="3" fillId="0" borderId="86" xfId="4" applyNumberFormat="1" applyFont="1" applyBorder="1"/>
    <xf numFmtId="0" fontId="3" fillId="0" borderId="87" xfId="4" applyFont="1" applyBorder="1"/>
    <xf numFmtId="0" fontId="3" fillId="0" borderId="88" xfId="4" applyFont="1" applyBorder="1"/>
    <xf numFmtId="14" fontId="3" fillId="0" borderId="0" xfId="4" applyNumberFormat="1" applyFont="1"/>
    <xf numFmtId="0" fontId="50" fillId="0" borderId="44" xfId="4" applyFont="1" applyBorder="1"/>
    <xf numFmtId="0" fontId="33" fillId="0" borderId="0" xfId="4" applyFont="1" applyBorder="1"/>
    <xf numFmtId="0" fontId="33" fillId="0" borderId="0" xfId="4" applyFont="1" applyBorder="1" applyAlignment="1">
      <alignment wrapText="1"/>
    </xf>
    <xf numFmtId="14" fontId="33" fillId="0" borderId="0" xfId="4" applyNumberFormat="1" applyFont="1" applyBorder="1"/>
    <xf numFmtId="0" fontId="50" fillId="0" borderId="0" xfId="4" applyFont="1" applyBorder="1"/>
    <xf numFmtId="0" fontId="52" fillId="0" borderId="44" xfId="4" applyFont="1" applyFill="1" applyBorder="1"/>
    <xf numFmtId="0" fontId="52" fillId="0" borderId="0" xfId="4" applyFont="1" applyFill="1" applyBorder="1"/>
    <xf numFmtId="2" fontId="3" fillId="0" borderId="0" xfId="4" applyNumberFormat="1" applyFont="1"/>
    <xf numFmtId="166" fontId="3" fillId="0" borderId="1" xfId="5" applyNumberFormat="1" applyFont="1" applyBorder="1" applyProtection="1">
      <protection hidden="1"/>
    </xf>
    <xf numFmtId="14" fontId="3" fillId="0" borderId="1" xfId="2" applyNumberFormat="1" applyFont="1" applyBorder="1" applyProtection="1">
      <protection hidden="1"/>
    </xf>
    <xf numFmtId="0" fontId="3" fillId="0" borderId="0" xfId="4" applyFont="1" applyProtection="1">
      <protection hidden="1"/>
    </xf>
    <xf numFmtId="0" fontId="3" fillId="0" borderId="1" xfId="4" applyFont="1" applyBorder="1" applyProtection="1">
      <protection hidden="1"/>
    </xf>
    <xf numFmtId="2" fontId="3" fillId="0" borderId="1" xfId="4" applyNumberFormat="1" applyFont="1" applyFill="1" applyBorder="1" applyProtection="1">
      <protection hidden="1"/>
    </xf>
  </cellXfs>
  <cellStyles count="29">
    <cellStyle name="Normal 2" xfId="9" xr:uid="{1D123550-4EF9-4A52-A6E1-13C4D42F3575}"/>
    <cellStyle name="Гиперссылка" xfId="27" builtinId="8"/>
    <cellStyle name="Денежный 2" xfId="21" xr:uid="{4C2A8FC6-7BD9-437A-9F29-4F20CB886CD4}"/>
    <cellStyle name="Денежный 2 2" xfId="3" xr:uid="{43C26BCF-B1EB-4AF6-86AD-C5E58F4DAA13}"/>
    <cellStyle name="Денежный 2 2 2" xfId="26" xr:uid="{25CBF632-1231-4224-AD15-0816415F9654}"/>
    <cellStyle name="Название" xfId="6" builtinId="15"/>
    <cellStyle name="Название 2" xfId="25" xr:uid="{F8AD3658-CE89-46DE-A8BA-86BD708234EC}"/>
    <cellStyle name="Обычный" xfId="0" builtinId="0"/>
    <cellStyle name="Обычный 2" xfId="8" xr:uid="{544607C5-BB36-464B-A6B6-8653A0061333}"/>
    <cellStyle name="Обычный 2 2" xfId="12" xr:uid="{CBE41C98-6B16-430E-9E04-9212DCD8AC0F}"/>
    <cellStyle name="Обычный 2 2 2" xfId="18" xr:uid="{D1FDADC6-66AE-4608-87B4-DCE3087E6732}"/>
    <cellStyle name="Обычный 2 3" xfId="14" xr:uid="{FF883066-06F6-46BB-9FB5-87566265283E}"/>
    <cellStyle name="Обычный 2 3 2" xfId="4" xr:uid="{E7C87781-5597-4AF3-A2F3-66434A0E8FD1}"/>
    <cellStyle name="Обычный 2 4" xfId="24" xr:uid="{90FEAB5C-719C-4056-B22F-C3DBF7DA4774}"/>
    <cellStyle name="Обычный 3" xfId="7" xr:uid="{0FAE01BE-863A-45E3-9CE5-0FC531B352F6}"/>
    <cellStyle name="Обычный 3 2" xfId="11" xr:uid="{21A8CE7B-8136-4343-9374-6E38B83564F7}"/>
    <cellStyle name="Обычный 4" xfId="10" xr:uid="{2DFD712E-2A96-464B-8416-FE00829352F7}"/>
    <cellStyle name="Обычный 4 2" xfId="16" xr:uid="{57CA0FFF-337F-4C88-AD12-12BB0F88BEC1}"/>
    <cellStyle name="Обычный 4 3" xfId="22" xr:uid="{911C20CD-2DB0-4907-AF0C-B15CC334CFC7}"/>
    <cellStyle name="Обычный 5" xfId="1" xr:uid="{1392185D-FB05-41A7-BB20-C54C7B17509F}"/>
    <cellStyle name="Обычный_bezos" xfId="15" xr:uid="{31CC3C9B-948A-41BF-833C-496E56D20311}"/>
    <cellStyle name="Обычный_capbudget" xfId="20" xr:uid="{3B1A4AE5-298E-4509-A6F4-52BF826E8BF5}"/>
    <cellStyle name="Обычный_DHL" xfId="2" xr:uid="{4EEC40D6-60F3-4F56-A0C7-2E230CE26ED9}"/>
    <cellStyle name="Процентный" xfId="28" builtinId="5"/>
    <cellStyle name="Процентный 2" xfId="13" xr:uid="{EC7D8DA2-91E1-4E29-9DF0-E34088908475}"/>
    <cellStyle name="Процентный 2 2" xfId="19" xr:uid="{5DD2E3CD-7001-4B0A-B1CD-96BFAEC1291D}"/>
    <cellStyle name="Процентный 3" xfId="17" xr:uid="{DD975CA8-14ED-4D90-BF2B-63525489EDAC}"/>
    <cellStyle name="Финансовый 2" xfId="5" xr:uid="{31E1F74C-4537-4B8B-983A-FB2C370622DE}"/>
    <cellStyle name="Финансовый 2 2" xfId="23" xr:uid="{C224A52C-4712-4A41-9970-D65F0F652D07}"/>
  </cellStyles>
  <dxfs count="135"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numFmt numFmtId="178" formatCode=";;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indexed="40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CCECFF"/>
        </patternFill>
      </fill>
    </dxf>
    <dxf>
      <fill>
        <patternFill>
          <bgColor rgb="FF66FF99"/>
        </patternFill>
      </fill>
    </dxf>
    <dxf>
      <fill>
        <patternFill>
          <bgColor rgb="FFFF99CC"/>
        </patternFill>
      </fill>
    </dxf>
    <dxf>
      <fill>
        <patternFill>
          <bgColor rgb="FFCC99FF"/>
        </patternFill>
      </fill>
    </dxf>
    <dxf>
      <fill>
        <patternFill>
          <bgColor rgb="FFFFFF99"/>
        </patternFill>
      </fill>
    </dxf>
    <dxf>
      <fill>
        <patternFill>
          <bgColor rgb="FFCCECFF"/>
        </patternFill>
      </fill>
    </dxf>
    <dxf>
      <fill>
        <patternFill>
          <bgColor rgb="FF66FF99"/>
        </patternFill>
      </fill>
    </dxf>
    <dxf>
      <fill>
        <patternFill>
          <bgColor rgb="FFFF99CC"/>
        </patternFill>
      </fill>
    </dxf>
    <dxf>
      <fill>
        <patternFill>
          <bgColor rgb="FFCC99FF"/>
        </patternFill>
      </fill>
    </dxf>
    <dxf>
      <fill>
        <patternFill>
          <bgColor rgb="FFFFFF99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indexed="4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33"/>
        </left>
        <right style="thin">
          <color indexed="3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border diagonalUp="0" diagonalDown="0">
        <left style="thin">
          <color indexed="33"/>
        </left>
        <right/>
        <top style="thin">
          <color indexed="33"/>
        </top>
        <bottom style="thin">
          <color indexed="3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border diagonalUp="0" diagonalDown="0">
        <left style="thin">
          <color indexed="33"/>
        </left>
        <right style="thin">
          <color indexed="33"/>
        </right>
        <top style="thin">
          <color indexed="33"/>
        </top>
        <bottom style="thin">
          <color indexed="3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border diagonalUp="0" diagonalDown="0">
        <left style="thin">
          <color indexed="33"/>
        </left>
        <right style="thin">
          <color indexed="33"/>
        </right>
        <top style="thin">
          <color indexed="33"/>
        </top>
        <bottom style="thin">
          <color indexed="3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19" formatCode="dd/mm/yyyy"/>
      <border diagonalUp="0" diagonalDown="0">
        <left/>
        <right style="thin">
          <color indexed="33"/>
        </right>
        <top style="thin">
          <color indexed="33"/>
        </top>
        <bottom style="thin">
          <color indexed="33"/>
        </bottom>
        <vertical/>
        <horizontal/>
      </border>
    </dxf>
    <dxf>
      <border outline="0">
        <top style="thin">
          <color indexed="33"/>
        </top>
      </border>
    </dxf>
    <dxf>
      <border outline="0">
        <bottom style="thin">
          <color indexed="33"/>
        </bottom>
      </border>
    </dxf>
    <dxf>
      <border outline="0">
        <left style="thin">
          <color indexed="33"/>
        </left>
        <right style="thin">
          <color indexed="33"/>
        </right>
        <top style="thin">
          <color indexed="33"/>
        </top>
        <bottom style="thin">
          <color indexed="3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13" formatCode="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4CCC77"/>
          <bgColor rgb="FF000000"/>
        </patternFill>
      </fill>
    </dxf>
    <dxf>
      <fill>
        <patternFill patternType="solid">
          <fgColor rgb="FFFF7453"/>
          <bgColor rgb="FF000000"/>
        </patternFill>
      </fill>
    </dxf>
    <dxf>
      <fill>
        <patternFill patternType="solid">
          <fgColor rgb="FF6699FF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border diagonalUp="0" diagonalDown="0">
        <left style="thin">
          <color rgb="FF0070C0"/>
        </left>
        <right/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border diagonalUp="0" diagonalDown="0">
        <left/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border outline="0">
        <top style="thin">
          <color rgb="FF0070C0"/>
        </top>
      </border>
    </dxf>
    <dxf>
      <border outline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border outline="0">
        <bottom style="thin">
          <color rgb="FF0070C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70C0"/>
        </left>
        <right style="thin">
          <color rgb="FF0070C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167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externalLink" Target="externalLinks/externalLink2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externalLink" Target="externalLinks/externalLink1.xml"/><Relationship Id="rId99" Type="http://schemas.openxmlformats.org/officeDocument/2006/relationships/externalLink" Target="externalLinks/externalLink6.xml"/><Relationship Id="rId10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4.xml"/><Relationship Id="rId10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externalLink" Target="externalLinks/externalLink7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регионам</a:t>
            </a:r>
            <a:endParaRPr lang="ru-RU"/>
          </a:p>
        </c:rich>
      </c:tx>
      <c:layout>
        <c:manualLayout>
          <c:xMode val="edge"/>
          <c:yMode val="edge"/>
          <c:x val="0.3205693350831146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'13.2-САМОРАСШИРЯЮЩИЕСЯ'!$C$3</c:f>
              <c:strCache>
                <c:ptCount val="1"/>
                <c:pt idx="0">
                  <c:v>Юг-Запад-Север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'13.2-САМОРАСШИРЯЮЩИЕСЯ'!$B$4:$B$15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'13.2-САМОРАСШИРЯЮЩИЕСЯ'!$C$4:$C$15</c:f>
              <c:numCache>
                <c:formatCode>#,##0</c:formatCode>
                <c:ptCount val="12"/>
                <c:pt idx="0">
                  <c:v>309510</c:v>
                </c:pt>
                <c:pt idx="1">
                  <c:v>290445</c:v>
                </c:pt>
                <c:pt idx="2">
                  <c:v>287985</c:v>
                </c:pt>
                <c:pt idx="3">
                  <c:v>314340</c:v>
                </c:pt>
                <c:pt idx="4">
                  <c:v>316185</c:v>
                </c:pt>
                <c:pt idx="5">
                  <c:v>322620</c:v>
                </c:pt>
                <c:pt idx="6">
                  <c:v>277530</c:v>
                </c:pt>
                <c:pt idx="7">
                  <c:v>419545</c:v>
                </c:pt>
                <c:pt idx="8">
                  <c:v>296880</c:v>
                </c:pt>
                <c:pt idx="9">
                  <c:v>374145</c:v>
                </c:pt>
                <c:pt idx="10">
                  <c:v>350725</c:v>
                </c:pt>
                <c:pt idx="11">
                  <c:v>360000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0-4F62-B5D1-077EEB26CC4E}"/>
            </c:ext>
          </c:extLst>
        </c:ser>
        <c:ser>
          <c:idx val="1"/>
          <c:order val="1"/>
          <c:tx>
            <c:strRef>
              <c:f>'13.2-САМОРАСШИРЯЮЩИЕСЯ'!$D$3</c:f>
              <c:strCache>
                <c:ptCount val="1"/>
                <c:pt idx="0">
                  <c:v>Юг-Восток-Север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'13.2-САМОРАСШИРЯЮЩИЕСЯ'!$B$4:$B$15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'13.2-САМОРАСШИРЯЮЩИЕСЯ'!$D$4:$D$15</c:f>
              <c:numCache>
                <c:formatCode>#,##0</c:formatCode>
                <c:ptCount val="12"/>
                <c:pt idx="0">
                  <c:v>619245</c:v>
                </c:pt>
                <c:pt idx="1">
                  <c:v>616650</c:v>
                </c:pt>
                <c:pt idx="2">
                  <c:v>585645</c:v>
                </c:pt>
                <c:pt idx="3">
                  <c:v>578565</c:v>
                </c:pt>
                <c:pt idx="4">
                  <c:v>568185</c:v>
                </c:pt>
                <c:pt idx="5">
                  <c:v>517335</c:v>
                </c:pt>
                <c:pt idx="6">
                  <c:v>470235</c:v>
                </c:pt>
                <c:pt idx="7">
                  <c:v>478260</c:v>
                </c:pt>
                <c:pt idx="8">
                  <c:v>483510</c:v>
                </c:pt>
                <c:pt idx="9">
                  <c:v>460815</c:v>
                </c:pt>
                <c:pt idx="10">
                  <c:v>407115</c:v>
                </c:pt>
                <c:pt idx="11">
                  <c:v>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0-4F62-B5D1-077EEB26C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4974623"/>
        <c:axId val="1068789695"/>
      </c:barChart>
      <c:catAx>
        <c:axId val="134497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89695"/>
        <c:crosses val="autoZero"/>
        <c:auto val="1"/>
        <c:lblAlgn val="ctr"/>
        <c:lblOffset val="100"/>
        <c:noMultiLvlLbl val="0"/>
      </c:catAx>
      <c:valAx>
        <c:axId val="10687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497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'13.3-КОМБИНИРОВАННЫЕ'!$B$1</c:f>
          <c:strCache>
            <c:ptCount val="1"/>
            <c:pt idx="0">
              <c:v>Пенсионеры разных стран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'13.3-КОМБИНИРОВАННЫЕ'!$C$3:$C$4</c:f>
              <c:strCache>
                <c:ptCount val="2"/>
                <c:pt idx="0">
                  <c:v>Размер пенсии, р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'13.3-КОМБИНИРОВАННЫЕ'!$B$5:$B$10</c:f>
              <c:strCache>
                <c:ptCount val="6"/>
                <c:pt idx="0">
                  <c:v>Франция</c:v>
                </c:pt>
                <c:pt idx="1">
                  <c:v>Германия</c:v>
                </c:pt>
                <c:pt idx="2">
                  <c:v>США</c:v>
                </c:pt>
                <c:pt idx="3">
                  <c:v>Англия</c:v>
                </c:pt>
                <c:pt idx="4">
                  <c:v>Китай</c:v>
                </c:pt>
                <c:pt idx="5">
                  <c:v>Россия</c:v>
                </c:pt>
              </c:strCache>
            </c:strRef>
          </c:cat>
          <c:val>
            <c:numRef>
              <c:f>'13.3-КОМБИНИРОВАННЫЕ'!$C$5:$C$10</c:f>
              <c:numCache>
                <c:formatCode>General</c:formatCode>
                <c:ptCount val="6"/>
                <c:pt idx="0">
                  <c:v>42730</c:v>
                </c:pt>
                <c:pt idx="1">
                  <c:v>34612</c:v>
                </c:pt>
                <c:pt idx="2">
                  <c:v>24623</c:v>
                </c:pt>
                <c:pt idx="3">
                  <c:v>21119</c:v>
                </c:pt>
                <c:pt idx="4">
                  <c:v>9637</c:v>
                </c:pt>
                <c:pt idx="5">
                  <c:v>8250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8-4B2D-A1C3-8137849F5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263823"/>
        <c:axId val="1068792191"/>
      </c:areaChart>
      <c:barChart>
        <c:barDir val="col"/>
        <c:grouping val="clustered"/>
        <c:varyColors val="0"/>
        <c:ser>
          <c:idx val="1"/>
          <c:order val="1"/>
          <c:tx>
            <c:strRef>
              <c:f>'13.3-КОМБИНИРОВАННЫЕ'!$D$3:$D$4</c:f>
              <c:strCache>
                <c:ptCount val="2"/>
                <c:pt idx="0">
                  <c:v>Средняя продолжительность жизни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chemeClr val="accent2">
                  <a:lumMod val="50000"/>
                </a:schemeClr>
              </a:solidFill>
            </a:ln>
            <a:effectLst/>
          </c:spPr>
          <c:invertIfNegative val="0"/>
          <c:cat>
            <c:strRef>
              <c:f>'13.3-КОМБИНИРОВАННЫЕ'!$B$5:$B$10</c:f>
              <c:strCache>
                <c:ptCount val="6"/>
                <c:pt idx="0">
                  <c:v>Франция</c:v>
                </c:pt>
                <c:pt idx="1">
                  <c:v>Германия</c:v>
                </c:pt>
                <c:pt idx="2">
                  <c:v>США</c:v>
                </c:pt>
                <c:pt idx="3">
                  <c:v>Англия</c:v>
                </c:pt>
                <c:pt idx="4">
                  <c:v>Китай</c:v>
                </c:pt>
                <c:pt idx="5">
                  <c:v>Россия</c:v>
                </c:pt>
              </c:strCache>
            </c:strRef>
          </c:cat>
          <c:val>
            <c:numRef>
              <c:f>'13.3-КОМБИНИРОВАННЫЕ'!$D$5:$D$10</c:f>
              <c:numCache>
                <c:formatCode>General</c:formatCode>
                <c:ptCount val="6"/>
                <c:pt idx="0">
                  <c:v>81</c:v>
                </c:pt>
                <c:pt idx="1">
                  <c:v>79</c:v>
                </c:pt>
                <c:pt idx="2">
                  <c:v>78</c:v>
                </c:pt>
                <c:pt idx="3">
                  <c:v>79</c:v>
                </c:pt>
                <c:pt idx="4">
                  <c:v>72</c:v>
                </c:pt>
                <c:pt idx="5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8-4B2D-A1C3-8137849F5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9827247"/>
        <c:axId val="1449783199"/>
      </c:barChart>
      <c:lineChart>
        <c:grouping val="standard"/>
        <c:varyColors val="0"/>
        <c:ser>
          <c:idx val="2"/>
          <c:order val="2"/>
          <c:tx>
            <c:strRef>
              <c:f>'13.3-КОМБИНИРОВАННЫЕ'!$E$3:$E$4</c:f>
              <c:strCache>
                <c:ptCount val="2"/>
                <c:pt idx="0">
                  <c:v>Пенсионный возраст</c:v>
                </c:pt>
                <c:pt idx="1">
                  <c:v>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'13.3-КОМБИНИРОВАННЫЕ'!$B$5:$B$10</c:f>
              <c:strCache>
                <c:ptCount val="6"/>
                <c:pt idx="0">
                  <c:v>Франция</c:v>
                </c:pt>
                <c:pt idx="1">
                  <c:v>Германия</c:v>
                </c:pt>
                <c:pt idx="2">
                  <c:v>США</c:v>
                </c:pt>
                <c:pt idx="3">
                  <c:v>Англия</c:v>
                </c:pt>
                <c:pt idx="4">
                  <c:v>Китай</c:v>
                </c:pt>
                <c:pt idx="5">
                  <c:v>Россия</c:v>
                </c:pt>
              </c:strCache>
            </c:strRef>
          </c:cat>
          <c:val>
            <c:numRef>
              <c:f>'13.3-КОМБИНИРОВАННЫЕ'!$E$5:$E$10</c:f>
              <c:numCache>
                <c:formatCode>General</c:formatCode>
                <c:ptCount val="6"/>
                <c:pt idx="0">
                  <c:v>60</c:v>
                </c:pt>
                <c:pt idx="1">
                  <c:v>65</c:v>
                </c:pt>
                <c:pt idx="2">
                  <c:v>67</c:v>
                </c:pt>
                <c:pt idx="3">
                  <c:v>65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8-4B2D-A1C3-8137849F548A}"/>
            </c:ext>
          </c:extLst>
        </c:ser>
        <c:ser>
          <c:idx val="3"/>
          <c:order val="3"/>
          <c:tx>
            <c:strRef>
              <c:f>'13.3-КОМБИНИРОВАННЫЕ'!$F$3:$F$4</c:f>
              <c:strCache>
                <c:ptCount val="2"/>
                <c:pt idx="0">
                  <c:v>Пенсионный возраст</c:v>
                </c:pt>
                <c:pt idx="1">
                  <c:v>Ж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'13.3-КОМБИНИРОВАННЫЕ'!$B$5:$B$10</c:f>
              <c:strCache>
                <c:ptCount val="6"/>
                <c:pt idx="0">
                  <c:v>Франция</c:v>
                </c:pt>
                <c:pt idx="1">
                  <c:v>Германия</c:v>
                </c:pt>
                <c:pt idx="2">
                  <c:v>США</c:v>
                </c:pt>
                <c:pt idx="3">
                  <c:v>Англия</c:v>
                </c:pt>
                <c:pt idx="4">
                  <c:v>Китай</c:v>
                </c:pt>
                <c:pt idx="5">
                  <c:v>Россия</c:v>
                </c:pt>
              </c:strCache>
            </c:strRef>
          </c:cat>
          <c:val>
            <c:numRef>
              <c:f>'13.3-КОМБИНИРОВАННЫЕ'!$F$5:$F$10</c:f>
              <c:numCache>
                <c:formatCode>General</c:formatCode>
                <c:ptCount val="6"/>
                <c:pt idx="0">
                  <c:v>60</c:v>
                </c:pt>
                <c:pt idx="1">
                  <c:v>65</c:v>
                </c:pt>
                <c:pt idx="2">
                  <c:v>67</c:v>
                </c:pt>
                <c:pt idx="3">
                  <c:v>60</c:v>
                </c:pt>
                <c:pt idx="4">
                  <c:v>55</c:v>
                </c:pt>
                <c:pt idx="5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D8-4B2D-A1C3-8137849F5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827247"/>
        <c:axId val="1449783199"/>
      </c:lineChart>
      <c:catAx>
        <c:axId val="135026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92191"/>
        <c:crosses val="autoZero"/>
        <c:auto val="1"/>
        <c:lblAlgn val="ctr"/>
        <c:lblOffset val="100"/>
        <c:noMultiLvlLbl val="0"/>
      </c:catAx>
      <c:valAx>
        <c:axId val="1068792191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Рубли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0263823"/>
        <c:crosses val="autoZero"/>
        <c:crossBetween val="between"/>
      </c:valAx>
      <c:valAx>
        <c:axId val="1449783199"/>
        <c:scaling>
          <c:orientation val="minMax"/>
          <c:max val="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9827247"/>
        <c:crosses val="max"/>
        <c:crossBetween val="between"/>
      </c:valAx>
      <c:catAx>
        <c:axId val="1349827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9783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'13.4-ГИСТОГРАММА С ИТОГАМИ'!$B$1</c:f>
          <c:strCache>
            <c:ptCount val="1"/>
            <c:pt idx="0">
              <c:v>Продажа литературы по регионам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'13.4-ГИСТОГРАММА С ИТОГАМИ'!$C$3</c:f>
              <c:strCache>
                <c:ptCount val="1"/>
                <c:pt idx="0">
                  <c:v>Спорт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'13.4-ГИСТОГРАММА С ИТОГАМИ'!$B$4:$B$8</c:f>
              <c:strCache>
                <c:ptCount val="5"/>
                <c:pt idx="0">
                  <c:v>Западный</c:v>
                </c:pt>
                <c:pt idx="1">
                  <c:v>Центральный</c:v>
                </c:pt>
                <c:pt idx="2">
                  <c:v>Южный</c:v>
                </c:pt>
                <c:pt idx="3">
                  <c:v>Северный</c:v>
                </c:pt>
                <c:pt idx="4">
                  <c:v>Восточный</c:v>
                </c:pt>
              </c:strCache>
            </c:strRef>
          </c:cat>
          <c:val>
            <c:numRef>
              <c:f>'13.4-ГИСТОГРАММА С ИТОГАМИ'!$C$4:$C$8</c:f>
              <c:numCache>
                <c:formatCode>General</c:formatCode>
                <c:ptCount val="5"/>
                <c:pt idx="0">
                  <c:v>650</c:v>
                </c:pt>
                <c:pt idx="1">
                  <c:v>1020</c:v>
                </c:pt>
                <c:pt idx="2">
                  <c:v>329</c:v>
                </c:pt>
                <c:pt idx="3">
                  <c:v>290</c:v>
                </c:pt>
                <c:pt idx="4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8-4014-8AC8-3B6C90331F62}"/>
            </c:ext>
          </c:extLst>
        </c:ser>
        <c:ser>
          <c:idx val="1"/>
          <c:order val="1"/>
          <c:tx>
            <c:strRef>
              <c:f>'13.4-ГИСТОГРАММА С ИТОГАМИ'!$D$3</c:f>
              <c:strCache>
                <c:ptCount val="1"/>
                <c:pt idx="0">
                  <c:v>Медицина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'13.4-ГИСТОГРАММА С ИТОГАМИ'!$B$4:$B$8</c:f>
              <c:strCache>
                <c:ptCount val="5"/>
                <c:pt idx="0">
                  <c:v>Западный</c:v>
                </c:pt>
                <c:pt idx="1">
                  <c:v>Центральный</c:v>
                </c:pt>
                <c:pt idx="2">
                  <c:v>Южный</c:v>
                </c:pt>
                <c:pt idx="3">
                  <c:v>Северный</c:v>
                </c:pt>
                <c:pt idx="4">
                  <c:v>Восточный</c:v>
                </c:pt>
              </c:strCache>
            </c:strRef>
          </c:cat>
          <c:val>
            <c:numRef>
              <c:f>'13.4-ГИСТОГРАММА С ИТОГАМИ'!$D$4:$D$8</c:f>
              <c:numCache>
                <c:formatCode>General</c:formatCode>
                <c:ptCount val="5"/>
                <c:pt idx="0">
                  <c:v>572</c:v>
                </c:pt>
                <c:pt idx="1">
                  <c:v>1890</c:v>
                </c:pt>
                <c:pt idx="2">
                  <c:v>500</c:v>
                </c:pt>
                <c:pt idx="3">
                  <c:v>360</c:v>
                </c:pt>
                <c:pt idx="4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8-4014-8AC8-3B6C90331F62}"/>
            </c:ext>
          </c:extLst>
        </c:ser>
        <c:ser>
          <c:idx val="2"/>
          <c:order val="2"/>
          <c:tx>
            <c:strRef>
              <c:f>'13.4-ГИСТОГРАММА С ИТОГАМИ'!$E$3</c:f>
              <c:strCache>
                <c:ptCount val="1"/>
                <c:pt idx="0">
                  <c:v>Классика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'13.4-ГИСТОГРАММА С ИТОГАМИ'!$B$4:$B$8</c:f>
              <c:strCache>
                <c:ptCount val="5"/>
                <c:pt idx="0">
                  <c:v>Западный</c:v>
                </c:pt>
                <c:pt idx="1">
                  <c:v>Центральный</c:v>
                </c:pt>
                <c:pt idx="2">
                  <c:v>Южный</c:v>
                </c:pt>
                <c:pt idx="3">
                  <c:v>Северный</c:v>
                </c:pt>
                <c:pt idx="4">
                  <c:v>Восточный</c:v>
                </c:pt>
              </c:strCache>
            </c:strRef>
          </c:cat>
          <c:val>
            <c:numRef>
              <c:f>'13.4-ГИСТОГРАММА С ИТОГАМИ'!$E$4:$E$8</c:f>
              <c:numCache>
                <c:formatCode>General</c:formatCode>
                <c:ptCount val="5"/>
                <c:pt idx="0">
                  <c:v>350</c:v>
                </c:pt>
                <c:pt idx="1">
                  <c:v>1065</c:v>
                </c:pt>
                <c:pt idx="2">
                  <c:v>690</c:v>
                </c:pt>
                <c:pt idx="3">
                  <c:v>400</c:v>
                </c:pt>
                <c:pt idx="4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8-4014-8AC8-3B6C90331F62}"/>
            </c:ext>
          </c:extLst>
        </c:ser>
        <c:ser>
          <c:idx val="3"/>
          <c:order val="3"/>
          <c:tx>
            <c:strRef>
              <c:f>'13.4-ГИСТОГРАММА С ИТОГАМИ'!$F$3</c:f>
              <c:strCache>
                <c:ptCount val="1"/>
                <c:pt idx="0">
                  <c:v>Фантастика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'13.4-ГИСТОГРАММА С ИТОГАМИ'!$B$4:$B$8</c:f>
              <c:strCache>
                <c:ptCount val="5"/>
                <c:pt idx="0">
                  <c:v>Западный</c:v>
                </c:pt>
                <c:pt idx="1">
                  <c:v>Центральный</c:v>
                </c:pt>
                <c:pt idx="2">
                  <c:v>Южный</c:v>
                </c:pt>
                <c:pt idx="3">
                  <c:v>Северный</c:v>
                </c:pt>
                <c:pt idx="4">
                  <c:v>Восточный</c:v>
                </c:pt>
              </c:strCache>
            </c:strRef>
          </c:cat>
          <c:val>
            <c:numRef>
              <c:f>'13.4-ГИСТОГРАММА С ИТОГАМИ'!$F$4:$F$8</c:f>
              <c:numCache>
                <c:formatCode>General</c:formatCode>
                <c:ptCount val="5"/>
                <c:pt idx="0">
                  <c:v>305</c:v>
                </c:pt>
                <c:pt idx="1">
                  <c:v>457</c:v>
                </c:pt>
                <c:pt idx="2">
                  <c:v>1087</c:v>
                </c:pt>
                <c:pt idx="3">
                  <c:v>530</c:v>
                </c:pt>
                <c:pt idx="4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8-4014-8AC8-3B6C90331F62}"/>
            </c:ext>
          </c:extLst>
        </c:ser>
        <c:ser>
          <c:idx val="4"/>
          <c:order val="4"/>
          <c:tx>
            <c:strRef>
              <c:f>'13.4-ГИСТОГРАММА С ИТОГАМИ'!$G$3</c:f>
              <c:strCache>
                <c:ptCount val="1"/>
                <c:pt idx="0">
                  <c:v>Детективы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'13.4-ГИСТОГРАММА С ИТОГАМИ'!$B$4:$B$8</c:f>
              <c:strCache>
                <c:ptCount val="5"/>
                <c:pt idx="0">
                  <c:v>Западный</c:v>
                </c:pt>
                <c:pt idx="1">
                  <c:v>Центральный</c:v>
                </c:pt>
                <c:pt idx="2">
                  <c:v>Южный</c:v>
                </c:pt>
                <c:pt idx="3">
                  <c:v>Северный</c:v>
                </c:pt>
                <c:pt idx="4">
                  <c:v>Восточный</c:v>
                </c:pt>
              </c:strCache>
            </c:strRef>
          </c:cat>
          <c:val>
            <c:numRef>
              <c:f>'13.4-ГИСТОГРАММА С ИТОГАМИ'!$G$4:$G$8</c:f>
              <c:numCache>
                <c:formatCode>General</c:formatCode>
                <c:ptCount val="5"/>
                <c:pt idx="0">
                  <c:v>645</c:v>
                </c:pt>
                <c:pt idx="1">
                  <c:v>908</c:v>
                </c:pt>
                <c:pt idx="2">
                  <c:v>2500</c:v>
                </c:pt>
                <c:pt idx="3">
                  <c:v>289</c:v>
                </c:pt>
                <c:pt idx="4">
                  <c:v>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18-4014-8AC8-3B6C90331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4505919"/>
        <c:axId val="1350402527"/>
      </c:barChart>
      <c:lineChart>
        <c:grouping val="standard"/>
        <c:varyColors val="0"/>
        <c:ser>
          <c:idx val="5"/>
          <c:order val="5"/>
          <c:tx>
            <c:strRef>
              <c:f>'13.4-ГИСТОГРАММА С ИТОГАМИ'!$H$3</c:f>
              <c:strCache>
                <c:ptCount val="1"/>
                <c:pt idx="0">
                  <c:v>Итого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7222222222222221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018-4014-8AC8-3B6C90331F62}"/>
                </c:ext>
              </c:extLst>
            </c:dLbl>
            <c:dLbl>
              <c:idx val="1"/>
              <c:layout>
                <c:manualLayout>
                  <c:x val="-4.4444444444444446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018-4014-8AC8-3B6C90331F62}"/>
                </c:ext>
              </c:extLst>
            </c:dLbl>
            <c:dLbl>
              <c:idx val="2"/>
              <c:layout>
                <c:manualLayout>
                  <c:x val="-5.00000000000001E-2"/>
                  <c:y val="-4.16666666666666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018-4014-8AC8-3B6C90331F62}"/>
                </c:ext>
              </c:extLst>
            </c:dLbl>
            <c:dLbl>
              <c:idx val="3"/>
              <c:layout>
                <c:manualLayout>
                  <c:x val="-4.7222222222222325E-2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018-4014-8AC8-3B6C90331F62}"/>
                </c:ext>
              </c:extLst>
            </c:dLbl>
            <c:dLbl>
              <c:idx val="4"/>
              <c:layout>
                <c:manualLayout>
                  <c:x val="-5.0000000000000204E-2"/>
                  <c:y val="-2.77777777777778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018-4014-8AC8-3B6C90331F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'13.4-ГИСТОГРАММА С ИТОГАМИ'!$B$4:$B$8</c:f>
              <c:strCache>
                <c:ptCount val="5"/>
                <c:pt idx="0">
                  <c:v>Западный</c:v>
                </c:pt>
                <c:pt idx="1">
                  <c:v>Центральный</c:v>
                </c:pt>
                <c:pt idx="2">
                  <c:v>Южный</c:v>
                </c:pt>
                <c:pt idx="3">
                  <c:v>Северный</c:v>
                </c:pt>
                <c:pt idx="4">
                  <c:v>Восточный</c:v>
                </c:pt>
              </c:strCache>
            </c:strRef>
          </c:cat>
          <c:val>
            <c:numRef>
              <c:f>'13.4-ГИСТОГРАММА С ИТОГАМИ'!$H$4:$H$8</c:f>
              <c:numCache>
                <c:formatCode>General</c:formatCode>
                <c:ptCount val="5"/>
                <c:pt idx="0">
                  <c:v>2522</c:v>
                </c:pt>
                <c:pt idx="1">
                  <c:v>5340</c:v>
                </c:pt>
                <c:pt idx="2">
                  <c:v>5106</c:v>
                </c:pt>
                <c:pt idx="3">
                  <c:v>1869</c:v>
                </c:pt>
                <c:pt idx="4">
                  <c:v>3110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18-4014-8AC8-3B6C90331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505919"/>
        <c:axId val="1350402527"/>
      </c:lineChart>
      <c:catAx>
        <c:axId val="134450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0402527"/>
        <c:crosses val="autoZero"/>
        <c:auto val="1"/>
        <c:lblAlgn val="ctr"/>
        <c:lblOffset val="100"/>
        <c:noMultiLvlLbl val="0"/>
      </c:catAx>
      <c:valAx>
        <c:axId val="135040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450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'13.5-ДИАГРАММА ГАНТА'!$B$1</c:f>
          <c:strCache>
            <c:ptCount val="1"/>
            <c:pt idx="0">
              <c:v>График выполнения проекта</c:v>
            </c:pt>
          </c:strCache>
        </c:strRef>
      </c:tx>
      <c:layout>
        <c:manualLayout>
          <c:xMode val="edge"/>
          <c:yMode val="edge"/>
          <c:x val="0.385744987205752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9400340631402266"/>
          <c:y val="0.11113524741911748"/>
          <c:w val="0.57790529308836391"/>
          <c:h val="0.5083413531641877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'13.5-ДИАГРАММА ГАНТА'!$C$3</c:f>
              <c:strCache>
                <c:ptCount val="1"/>
                <c:pt idx="0">
                  <c:v>Начало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'13.5-ДИАГРАММА ГАНТА'!$B$4:$B$15</c:f>
              <c:strCache>
                <c:ptCount val="12"/>
                <c:pt idx="0">
                  <c:v>Совещание по планированию</c:v>
                </c:pt>
                <c:pt idx="1">
                  <c:v>Разработка опросника</c:v>
                </c:pt>
                <c:pt idx="2">
                  <c:v>Печать и рассылка опросника</c:v>
                </c:pt>
                <c:pt idx="3">
                  <c:v>Получение ответов</c:v>
                </c:pt>
                <c:pt idx="4">
                  <c:v>Ввод данных</c:v>
                </c:pt>
                <c:pt idx="5">
                  <c:v>Анализ данных</c:v>
                </c:pt>
                <c:pt idx="6">
                  <c:v>Написание отчета</c:v>
                </c:pt>
                <c:pt idx="7">
                  <c:v>Распространение проекта отчета</c:v>
                </c:pt>
                <c:pt idx="8">
                  <c:v>Получение замечаний по отчету</c:v>
                </c:pt>
                <c:pt idx="9">
                  <c:v>Завершение отчета</c:v>
                </c:pt>
                <c:pt idx="10">
                  <c:v>Распространение отчета</c:v>
                </c:pt>
                <c:pt idx="11">
                  <c:v>Итоговое собрание</c:v>
                </c:pt>
              </c:strCache>
            </c:strRef>
          </c:cat>
          <c:val>
            <c:numRef>
              <c:f>'13.5-ДИАГРАММА ГАНТА'!$C$4:$C$15</c:f>
              <c:numCache>
                <c:formatCode>m/d/yyyy</c:formatCode>
                <c:ptCount val="12"/>
                <c:pt idx="0">
                  <c:v>41404</c:v>
                </c:pt>
                <c:pt idx="1">
                  <c:v>41405</c:v>
                </c:pt>
                <c:pt idx="2">
                  <c:v>41418</c:v>
                </c:pt>
                <c:pt idx="3">
                  <c:v>41425</c:v>
                </c:pt>
                <c:pt idx="4">
                  <c:v>41435</c:v>
                </c:pt>
                <c:pt idx="5">
                  <c:v>41463</c:v>
                </c:pt>
                <c:pt idx="6">
                  <c:v>41472</c:v>
                </c:pt>
                <c:pt idx="7">
                  <c:v>41486</c:v>
                </c:pt>
                <c:pt idx="8">
                  <c:v>41490</c:v>
                </c:pt>
                <c:pt idx="9">
                  <c:v>41498</c:v>
                </c:pt>
                <c:pt idx="10">
                  <c:v>41510</c:v>
                </c:pt>
                <c:pt idx="11">
                  <c:v>41515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0-479E-89D1-D76E822581EE}"/>
            </c:ext>
          </c:extLst>
        </c:ser>
        <c:ser>
          <c:idx val="1"/>
          <c:order val="1"/>
          <c:tx>
            <c:strRef>
              <c:f>'13.5-ДИАГРАММА ГАНТА'!$D$3</c:f>
              <c:strCache>
                <c:ptCount val="1"/>
                <c:pt idx="0">
                  <c:v>Длительность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'13.5-ДИАГРАММА ГАНТА'!$B$4:$B$15</c:f>
              <c:strCache>
                <c:ptCount val="12"/>
                <c:pt idx="0">
                  <c:v>Совещание по планированию</c:v>
                </c:pt>
                <c:pt idx="1">
                  <c:v>Разработка опросника</c:v>
                </c:pt>
                <c:pt idx="2">
                  <c:v>Печать и рассылка опросника</c:v>
                </c:pt>
                <c:pt idx="3">
                  <c:v>Получение ответов</c:v>
                </c:pt>
                <c:pt idx="4">
                  <c:v>Ввод данных</c:v>
                </c:pt>
                <c:pt idx="5">
                  <c:v>Анализ данных</c:v>
                </c:pt>
                <c:pt idx="6">
                  <c:v>Написание отчета</c:v>
                </c:pt>
                <c:pt idx="7">
                  <c:v>Распространение проекта отчета</c:v>
                </c:pt>
                <c:pt idx="8">
                  <c:v>Получение замечаний по отчету</c:v>
                </c:pt>
                <c:pt idx="9">
                  <c:v>Завершение отчета</c:v>
                </c:pt>
                <c:pt idx="10">
                  <c:v>Распространение отчета</c:v>
                </c:pt>
                <c:pt idx="11">
                  <c:v>Итоговое собрание</c:v>
                </c:pt>
              </c:strCache>
            </c:strRef>
          </c:cat>
          <c:val>
            <c:numRef>
              <c:f>'13.5-ДИАГРАММА ГАНТА'!$D$4:$D$15</c:f>
              <c:numCache>
                <c:formatCode>General</c:formatCode>
                <c:ptCount val="12"/>
                <c:pt idx="0">
                  <c:v>1</c:v>
                </c:pt>
                <c:pt idx="1">
                  <c:v>10</c:v>
                </c:pt>
                <c:pt idx="2">
                  <c:v>7</c:v>
                </c:pt>
                <c:pt idx="3">
                  <c:v>15</c:v>
                </c:pt>
                <c:pt idx="4">
                  <c:v>24</c:v>
                </c:pt>
                <c:pt idx="5">
                  <c:v>12</c:v>
                </c:pt>
                <c:pt idx="6">
                  <c:v>14</c:v>
                </c:pt>
                <c:pt idx="7">
                  <c:v>4</c:v>
                </c:pt>
                <c:pt idx="8">
                  <c:v>10</c:v>
                </c:pt>
                <c:pt idx="9">
                  <c:v>12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90-479E-89D1-D76E822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overlap val="100"/>
        <c:axId val="1352748495"/>
        <c:axId val="1068799679"/>
      </c:barChart>
      <c:catAx>
        <c:axId val="1352748495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99679"/>
        <c:crosses val="autoZero"/>
        <c:auto val="1"/>
        <c:lblAlgn val="ctr"/>
        <c:lblOffset val="100"/>
        <c:noMultiLvlLbl val="0"/>
      </c:catAx>
      <c:valAx>
        <c:axId val="1068799679"/>
        <c:scaling>
          <c:orientation val="minMax"/>
          <c:max val="41515"/>
          <c:min val="41404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2748495"/>
        <c:crosses val="autoZero"/>
        <c:crossBetween val="between"/>
        <c:majorUnit val="7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'13.6-ТОРНАДО'!$B$1</c:f>
          <c:strCache>
            <c:ptCount val="1"/>
            <c:pt idx="0">
              <c:v>Возрастной состав населения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'13.6-ТОРНАДО'!$C$3:$C$4</c:f>
              <c:strCache>
                <c:ptCount val="2"/>
                <c:pt idx="0">
                  <c:v>Город</c:v>
                </c:pt>
                <c:pt idx="1">
                  <c:v>мужчины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'13.6-ТОРНАДО'!$B$5:$B$20</c:f>
              <c:strCache>
                <c:ptCount val="16"/>
                <c:pt idx="0">
                  <c:v>до 1 года</c:v>
                </c:pt>
                <c:pt idx="1">
                  <c:v>1-4</c:v>
                </c:pt>
                <c:pt idx="2">
                  <c:v>5-9</c:v>
                </c:pt>
                <c:pt idx="3">
                  <c:v>10-14 </c:v>
                </c:pt>
                <c:pt idx="4">
                  <c:v>15-19</c:v>
                </c:pt>
                <c:pt idx="5">
                  <c:v>20-24</c:v>
                </c:pt>
                <c:pt idx="6">
                  <c:v>25-29</c:v>
                </c:pt>
                <c:pt idx="7">
                  <c:v>30-34</c:v>
                </c:pt>
                <c:pt idx="8">
                  <c:v>35-39</c:v>
                </c:pt>
                <c:pt idx="9">
                  <c:v>40-44</c:v>
                </c:pt>
                <c:pt idx="10">
                  <c:v>45-49</c:v>
                </c:pt>
                <c:pt idx="11">
                  <c:v>50-54</c:v>
                </c:pt>
                <c:pt idx="12">
                  <c:v>55-59</c:v>
                </c:pt>
                <c:pt idx="13">
                  <c:v>60-64</c:v>
                </c:pt>
                <c:pt idx="14">
                  <c:v>65-69</c:v>
                </c:pt>
                <c:pt idx="15">
                  <c:v>70 и более</c:v>
                </c:pt>
              </c:strCache>
            </c:strRef>
          </c:cat>
          <c:val>
            <c:numRef>
              <c:f>'13.6-ТОРНАДО'!$C$5:$C$20</c:f>
              <c:numCache>
                <c:formatCode>0;0</c:formatCode>
                <c:ptCount val="16"/>
                <c:pt idx="0">
                  <c:v>-609</c:v>
                </c:pt>
                <c:pt idx="1">
                  <c:v>-2783</c:v>
                </c:pt>
                <c:pt idx="2">
                  <c:v>-2361</c:v>
                </c:pt>
                <c:pt idx="3">
                  <c:v>-2327</c:v>
                </c:pt>
                <c:pt idx="4">
                  <c:v>-3223</c:v>
                </c:pt>
                <c:pt idx="5">
                  <c:v>-4618</c:v>
                </c:pt>
                <c:pt idx="6">
                  <c:v>-4615</c:v>
                </c:pt>
                <c:pt idx="7">
                  <c:v>-4011</c:v>
                </c:pt>
                <c:pt idx="8">
                  <c:v>-3648</c:v>
                </c:pt>
                <c:pt idx="9">
                  <c:v>-3264</c:v>
                </c:pt>
                <c:pt idx="10">
                  <c:v>-3927</c:v>
                </c:pt>
                <c:pt idx="11">
                  <c:v>-3641</c:v>
                </c:pt>
                <c:pt idx="12">
                  <c:v>-3067</c:v>
                </c:pt>
                <c:pt idx="13">
                  <c:v>-1808</c:v>
                </c:pt>
                <c:pt idx="14">
                  <c:v>-1434</c:v>
                </c:pt>
                <c:pt idx="15">
                  <c:v>-2718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9-4141-9E24-8BAB27F4A438}"/>
            </c:ext>
          </c:extLst>
        </c:ser>
        <c:ser>
          <c:idx val="1"/>
          <c:order val="1"/>
          <c:tx>
            <c:strRef>
              <c:f>'13.6-ТОРНАДО'!$D$3:$D$4</c:f>
              <c:strCache>
                <c:ptCount val="2"/>
                <c:pt idx="0">
                  <c:v>Город</c:v>
                </c:pt>
                <c:pt idx="1">
                  <c:v>женщины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'13.6-ТОРНАДО'!$B$5:$B$20</c:f>
              <c:strCache>
                <c:ptCount val="16"/>
                <c:pt idx="0">
                  <c:v>до 1 года</c:v>
                </c:pt>
                <c:pt idx="1">
                  <c:v>1-4</c:v>
                </c:pt>
                <c:pt idx="2">
                  <c:v>5-9</c:v>
                </c:pt>
                <c:pt idx="3">
                  <c:v>10-14 </c:v>
                </c:pt>
                <c:pt idx="4">
                  <c:v>15-19</c:v>
                </c:pt>
                <c:pt idx="5">
                  <c:v>20-24</c:v>
                </c:pt>
                <c:pt idx="6">
                  <c:v>25-29</c:v>
                </c:pt>
                <c:pt idx="7">
                  <c:v>30-34</c:v>
                </c:pt>
                <c:pt idx="8">
                  <c:v>35-39</c:v>
                </c:pt>
                <c:pt idx="9">
                  <c:v>40-44</c:v>
                </c:pt>
                <c:pt idx="10">
                  <c:v>45-49</c:v>
                </c:pt>
                <c:pt idx="11">
                  <c:v>50-54</c:v>
                </c:pt>
                <c:pt idx="12">
                  <c:v>55-59</c:v>
                </c:pt>
                <c:pt idx="13">
                  <c:v>60-64</c:v>
                </c:pt>
                <c:pt idx="14">
                  <c:v>65-69</c:v>
                </c:pt>
                <c:pt idx="15">
                  <c:v>70 и более</c:v>
                </c:pt>
              </c:strCache>
            </c:strRef>
          </c:cat>
          <c:val>
            <c:numRef>
              <c:f>'13.6-ТОРНАДО'!$D$5:$D$20</c:f>
              <c:numCache>
                <c:formatCode>0;0</c:formatCode>
                <c:ptCount val="16"/>
                <c:pt idx="0">
                  <c:v>-576</c:v>
                </c:pt>
                <c:pt idx="1">
                  <c:v>-2633</c:v>
                </c:pt>
                <c:pt idx="2">
                  <c:v>-2243</c:v>
                </c:pt>
                <c:pt idx="3">
                  <c:v>-2223</c:v>
                </c:pt>
                <c:pt idx="4">
                  <c:v>-3123</c:v>
                </c:pt>
                <c:pt idx="5">
                  <c:v>-4650</c:v>
                </c:pt>
                <c:pt idx="6">
                  <c:v>-4641</c:v>
                </c:pt>
                <c:pt idx="7">
                  <c:v>-4177</c:v>
                </c:pt>
                <c:pt idx="8">
                  <c:v>-3811</c:v>
                </c:pt>
                <c:pt idx="9">
                  <c:v>-3600</c:v>
                </c:pt>
                <c:pt idx="10">
                  <c:v>-4597</c:v>
                </c:pt>
                <c:pt idx="11">
                  <c:v>-4611</c:v>
                </c:pt>
                <c:pt idx="12">
                  <c:v>-4169</c:v>
                </c:pt>
                <c:pt idx="13">
                  <c:v>-2656</c:v>
                </c:pt>
                <c:pt idx="14">
                  <c:v>-2513</c:v>
                </c:pt>
                <c:pt idx="15">
                  <c:v>-6598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9-4141-9E24-8BAB27F4A438}"/>
            </c:ext>
          </c:extLst>
        </c:ser>
        <c:ser>
          <c:idx val="2"/>
          <c:order val="2"/>
          <c:tx>
            <c:strRef>
              <c:f>'13.6-ТОРНАДО'!$E$3:$E$4</c:f>
              <c:strCache>
                <c:ptCount val="2"/>
                <c:pt idx="0">
                  <c:v>Село</c:v>
                </c:pt>
                <c:pt idx="1">
                  <c:v>мужчины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'13.6-ТОРНАДО'!$B$5:$B$20</c:f>
              <c:strCache>
                <c:ptCount val="16"/>
                <c:pt idx="0">
                  <c:v>до 1 года</c:v>
                </c:pt>
                <c:pt idx="1">
                  <c:v>1-4</c:v>
                </c:pt>
                <c:pt idx="2">
                  <c:v>5-9</c:v>
                </c:pt>
                <c:pt idx="3">
                  <c:v>10-14 </c:v>
                </c:pt>
                <c:pt idx="4">
                  <c:v>15-19</c:v>
                </c:pt>
                <c:pt idx="5">
                  <c:v>20-24</c:v>
                </c:pt>
                <c:pt idx="6">
                  <c:v>25-29</c:v>
                </c:pt>
                <c:pt idx="7">
                  <c:v>30-34</c:v>
                </c:pt>
                <c:pt idx="8">
                  <c:v>35-39</c:v>
                </c:pt>
                <c:pt idx="9">
                  <c:v>40-44</c:v>
                </c:pt>
                <c:pt idx="10">
                  <c:v>45-49</c:v>
                </c:pt>
                <c:pt idx="11">
                  <c:v>50-54</c:v>
                </c:pt>
                <c:pt idx="12">
                  <c:v>55-59</c:v>
                </c:pt>
                <c:pt idx="13">
                  <c:v>60-64</c:v>
                </c:pt>
                <c:pt idx="14">
                  <c:v>65-69</c:v>
                </c:pt>
                <c:pt idx="15">
                  <c:v>70 и более</c:v>
                </c:pt>
              </c:strCache>
            </c:strRef>
          </c:cat>
          <c:val>
            <c:numRef>
              <c:f>'13.6-ТОРНАДО'!$E$5:$E$20</c:f>
              <c:numCache>
                <c:formatCode>General</c:formatCode>
                <c:ptCount val="16"/>
                <c:pt idx="0">
                  <c:v>265</c:v>
                </c:pt>
                <c:pt idx="1">
                  <c:v>1167</c:v>
                </c:pt>
                <c:pt idx="2">
                  <c:v>1042</c:v>
                </c:pt>
                <c:pt idx="3">
                  <c:v>1126</c:v>
                </c:pt>
                <c:pt idx="4">
                  <c:v>1504</c:v>
                </c:pt>
                <c:pt idx="5">
                  <c:v>1744</c:v>
                </c:pt>
                <c:pt idx="6">
                  <c:v>1355</c:v>
                </c:pt>
                <c:pt idx="7">
                  <c:v>1268</c:v>
                </c:pt>
                <c:pt idx="8">
                  <c:v>1202</c:v>
                </c:pt>
                <c:pt idx="9">
                  <c:v>1270</c:v>
                </c:pt>
                <c:pt idx="10">
                  <c:v>1583</c:v>
                </c:pt>
                <c:pt idx="11">
                  <c:v>1442</c:v>
                </c:pt>
                <c:pt idx="12">
                  <c:v>1107</c:v>
                </c:pt>
                <c:pt idx="13">
                  <c:v>568</c:v>
                </c:pt>
                <c:pt idx="14">
                  <c:v>576</c:v>
                </c:pt>
                <c:pt idx="15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9-4141-9E24-8BAB27F4A438}"/>
            </c:ext>
          </c:extLst>
        </c:ser>
        <c:ser>
          <c:idx val="3"/>
          <c:order val="3"/>
          <c:tx>
            <c:strRef>
              <c:f>'13.6-ТОРНАДО'!$F$3:$F$4</c:f>
              <c:strCache>
                <c:ptCount val="2"/>
                <c:pt idx="0">
                  <c:v>Село</c:v>
                </c:pt>
                <c:pt idx="1">
                  <c:v>женщины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'13.6-ТОРНАДО'!$B$5:$B$20</c:f>
              <c:strCache>
                <c:ptCount val="16"/>
                <c:pt idx="0">
                  <c:v>до 1 года</c:v>
                </c:pt>
                <c:pt idx="1">
                  <c:v>1-4</c:v>
                </c:pt>
                <c:pt idx="2">
                  <c:v>5-9</c:v>
                </c:pt>
                <c:pt idx="3">
                  <c:v>10-14 </c:v>
                </c:pt>
                <c:pt idx="4">
                  <c:v>15-19</c:v>
                </c:pt>
                <c:pt idx="5">
                  <c:v>20-24</c:v>
                </c:pt>
                <c:pt idx="6">
                  <c:v>25-29</c:v>
                </c:pt>
                <c:pt idx="7">
                  <c:v>30-34</c:v>
                </c:pt>
                <c:pt idx="8">
                  <c:v>35-39</c:v>
                </c:pt>
                <c:pt idx="9">
                  <c:v>40-44</c:v>
                </c:pt>
                <c:pt idx="10">
                  <c:v>45-49</c:v>
                </c:pt>
                <c:pt idx="11">
                  <c:v>50-54</c:v>
                </c:pt>
                <c:pt idx="12">
                  <c:v>55-59</c:v>
                </c:pt>
                <c:pt idx="13">
                  <c:v>60-64</c:v>
                </c:pt>
                <c:pt idx="14">
                  <c:v>65-69</c:v>
                </c:pt>
                <c:pt idx="15">
                  <c:v>70 и более</c:v>
                </c:pt>
              </c:strCache>
            </c:strRef>
          </c:cat>
          <c:val>
            <c:numRef>
              <c:f>'13.6-ТОРНАДО'!$F$5:$F$20</c:f>
              <c:numCache>
                <c:formatCode>General</c:formatCode>
                <c:ptCount val="16"/>
                <c:pt idx="0">
                  <c:v>252</c:v>
                </c:pt>
                <c:pt idx="1">
                  <c:v>1109</c:v>
                </c:pt>
                <c:pt idx="2">
                  <c:v>997</c:v>
                </c:pt>
                <c:pt idx="3">
                  <c:v>1081</c:v>
                </c:pt>
                <c:pt idx="4">
                  <c:v>1411</c:v>
                </c:pt>
                <c:pt idx="5">
                  <c:v>1561</c:v>
                </c:pt>
                <c:pt idx="6">
                  <c:v>1282</c:v>
                </c:pt>
                <c:pt idx="7">
                  <c:v>1224</c:v>
                </c:pt>
                <c:pt idx="8">
                  <c:v>1192</c:v>
                </c:pt>
                <c:pt idx="9">
                  <c:v>1267</c:v>
                </c:pt>
                <c:pt idx="10">
                  <c:v>1576</c:v>
                </c:pt>
                <c:pt idx="11">
                  <c:v>1503</c:v>
                </c:pt>
                <c:pt idx="12">
                  <c:v>1257</c:v>
                </c:pt>
                <c:pt idx="13">
                  <c:v>741</c:v>
                </c:pt>
                <c:pt idx="14">
                  <c:v>958</c:v>
                </c:pt>
                <c:pt idx="15">
                  <c:v>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C9-4141-9E24-8BAB27F4A4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14"/>
        <c:overlap val="100"/>
        <c:axId val="1353404719"/>
        <c:axId val="1350550623"/>
      </c:barChart>
      <c:catAx>
        <c:axId val="135340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0550623"/>
        <c:crosses val="autoZero"/>
        <c:auto val="1"/>
        <c:lblAlgn val="ctr"/>
        <c:lblOffset val="100"/>
        <c:noMultiLvlLbl val="0"/>
      </c:catAx>
      <c:valAx>
        <c:axId val="135055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5340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'13.7-ВОДОПАД'!$B$1</c:f>
          <c:strCache>
            <c:ptCount val="1"/>
            <c:pt idx="0">
              <c:v>Изменение потока наличности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'13.7-ВОДОПАД'!$D$3</c:f>
              <c:strCache>
                <c:ptCount val="1"/>
                <c:pt idx="0">
                  <c:v>Начало/Конец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'13.7-ВОДОПАД'!$B$4:$B$15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'13.7-ВОДОПАД'!$D$4:$D$15</c:f>
              <c:numCache>
                <c:formatCode>General</c:formatCode>
                <c:ptCount val="12"/>
                <c:pt idx="0">
                  <c:v>550</c:v>
                </c:pt>
                <c:pt idx="11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5-4A3B-A969-C66F4EC2B2D7}"/>
            </c:ext>
          </c:extLst>
        </c:ser>
        <c:ser>
          <c:idx val="1"/>
          <c:order val="1"/>
          <c:tx>
            <c:strRef>
              <c:f>'13.7-ВОДОПАД'!$E$3</c:f>
              <c:strCache>
                <c:ptCount val="1"/>
                <c:pt idx="0">
                  <c:v>Невидимка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'13.7-ВОДОПАД'!$B$4:$B$15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'13.7-ВОДОПАД'!$E$4:$E$15</c:f>
              <c:numCache>
                <c:formatCode>General</c:formatCode>
                <c:ptCount val="12"/>
                <c:pt idx="1">
                  <c:v>200</c:v>
                </c:pt>
                <c:pt idx="2">
                  <c:v>0</c:v>
                </c:pt>
                <c:pt idx="3">
                  <c:v>0</c:v>
                </c:pt>
                <c:pt idx="4">
                  <c:v>-100</c:v>
                </c:pt>
                <c:pt idx="5">
                  <c:v>-100</c:v>
                </c:pt>
                <c:pt idx="6">
                  <c:v>0</c:v>
                </c:pt>
                <c:pt idx="7">
                  <c:v>100</c:v>
                </c:pt>
                <c:pt idx="8">
                  <c:v>300</c:v>
                </c:pt>
                <c:pt idx="9">
                  <c:v>200</c:v>
                </c:pt>
                <c:pt idx="10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5-4A3B-A969-C66F4EC2B2D7}"/>
            </c:ext>
          </c:extLst>
        </c:ser>
        <c:ser>
          <c:idx val="2"/>
          <c:order val="2"/>
          <c:tx>
            <c:strRef>
              <c:f>'13.7-ВОДОПАД'!$F$3</c:f>
              <c:strCache>
                <c:ptCount val="1"/>
                <c:pt idx="0">
                  <c:v>Плюс&gt;0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'13.7-ВОДОПАД'!$B$4:$B$15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'13.7-ВОДОПАД'!$F$4:$F$15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200</c:v>
                </c:pt>
                <c:pt idx="8">
                  <c:v>50</c:v>
                </c:pt>
                <c:pt idx="9">
                  <c:v>0</c:v>
                </c:pt>
                <c:pt idx="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5-4A3B-A969-C66F4EC2B2D7}"/>
            </c:ext>
          </c:extLst>
        </c:ser>
        <c:ser>
          <c:idx val="3"/>
          <c:order val="3"/>
          <c:tx>
            <c:strRef>
              <c:f>'13.7-ВОДОПАД'!$G$3</c:f>
              <c:strCache>
                <c:ptCount val="1"/>
                <c:pt idx="0">
                  <c:v>Плюс&lt;0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'13.7-ВОДОПАД'!$B$4:$B$15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'13.7-ВОДОПАД'!$G$4:$G$15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-150</c:v>
                </c:pt>
                <c:pt idx="5">
                  <c:v>0</c:v>
                </c:pt>
                <c:pt idx="6">
                  <c:v>-200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15-4A3B-A969-C66F4EC2B2D7}"/>
            </c:ext>
          </c:extLst>
        </c:ser>
        <c:ser>
          <c:idx val="4"/>
          <c:order val="4"/>
          <c:tx>
            <c:strRef>
              <c:f>'13.7-ВОДОПАД'!$H$3</c:f>
              <c:strCache>
                <c:ptCount val="1"/>
                <c:pt idx="0">
                  <c:v>Минус&gt;0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'13.7-ВОДОПАД'!$B$4:$B$15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'13.7-ВОДОПАД'!$H$4:$H$15</c:f>
              <c:numCache>
                <c:formatCode>General</c:formatCode>
                <c:ptCount val="12"/>
                <c:pt idx="1">
                  <c:v>350</c:v>
                </c:pt>
                <c:pt idx="2">
                  <c:v>200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15-4A3B-A969-C66F4EC2B2D7}"/>
            </c:ext>
          </c:extLst>
        </c:ser>
        <c:ser>
          <c:idx val="5"/>
          <c:order val="5"/>
          <c:tx>
            <c:strRef>
              <c:f>'13.7-ВОДОПАД'!$I$3</c:f>
              <c:strCache>
                <c:ptCount val="1"/>
                <c:pt idx="0">
                  <c:v>Минус&lt;0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'13.7-ВОДОПАД'!$B$4:$B$15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'13.7-ВОДОПАД'!$I$4:$I$15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-250</c:v>
                </c:pt>
                <c:pt idx="4">
                  <c:v>0</c:v>
                </c:pt>
                <c:pt idx="5">
                  <c:v>-100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15-4A3B-A969-C66F4EC2B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82011823"/>
        <c:axId val="1024887583"/>
      </c:barChart>
      <c:catAx>
        <c:axId val="78201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4887583"/>
        <c:crosses val="autoZero"/>
        <c:auto val="1"/>
        <c:lblAlgn val="ctr"/>
        <c:lblOffset val="100"/>
        <c:noMultiLvlLbl val="0"/>
      </c:catAx>
      <c:valAx>
        <c:axId val="102488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201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'13.8-ТЕРМОМЕТР'!$B$1</c:f>
          <c:strCache>
            <c:ptCount val="1"/>
            <c:pt idx="0">
              <c:v>Выполнение плана регионами</c:v>
            </c:pt>
          </c:strCache>
        </c:strRef>
      </c:tx>
      <c:layout>
        <c:manualLayout>
          <c:xMode val="edge"/>
          <c:yMode val="edge"/>
          <c:x val="0.18490878722804277"/>
          <c:y val="1.621668425467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'13.8-ТЕРМОМЕТР'!$C$3</c:f>
              <c:strCache>
                <c:ptCount val="1"/>
                <c:pt idx="0">
                  <c:v>Макс план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'13.8-ТЕРМОМЕТР'!$B$4:$B$8</c:f>
              <c:strCache>
                <c:ptCount val="5"/>
                <c:pt idx="0">
                  <c:v>Север</c:v>
                </c:pt>
                <c:pt idx="1">
                  <c:v>Восток</c:v>
                </c:pt>
                <c:pt idx="2">
                  <c:v>Центр</c:v>
                </c:pt>
                <c:pt idx="3">
                  <c:v>Юг</c:v>
                </c:pt>
                <c:pt idx="4">
                  <c:v>Запад</c:v>
                </c:pt>
              </c:strCache>
            </c:strRef>
          </c:cat>
          <c:val>
            <c:numRef>
              <c:f>'13.8-ТЕРМОМЕТР'!$C$4:$C$8</c:f>
              <c:numCache>
                <c:formatCode>General</c:formatCode>
                <c:ptCount val="5"/>
                <c:pt idx="0">
                  <c:v>75</c:v>
                </c:pt>
                <c:pt idx="1">
                  <c:v>45</c:v>
                </c:pt>
                <c:pt idx="2">
                  <c:v>100</c:v>
                </c:pt>
                <c:pt idx="3">
                  <c:v>60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5-4B46-85E6-5D8CF90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-27"/>
        <c:axId val="782022223"/>
        <c:axId val="1579782415"/>
      </c:barChart>
      <c:barChart>
        <c:barDir val="col"/>
        <c:grouping val="clustered"/>
        <c:varyColors val="0"/>
        <c:ser>
          <c:idx val="2"/>
          <c:order val="2"/>
          <c:tx>
            <c:strRef>
              <c:f>'13.8-ТЕРМОМЕТР'!$E$3</c:f>
              <c:strCache>
                <c:ptCount val="1"/>
                <c:pt idx="0">
                  <c:v>Текущее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'13.8-ТЕРМОМЕТР'!$B$4:$B$8</c:f>
              <c:strCache>
                <c:ptCount val="5"/>
                <c:pt idx="0">
                  <c:v>Север</c:v>
                </c:pt>
                <c:pt idx="1">
                  <c:v>Восток</c:v>
                </c:pt>
                <c:pt idx="2">
                  <c:v>Центр</c:v>
                </c:pt>
                <c:pt idx="3">
                  <c:v>Юг</c:v>
                </c:pt>
                <c:pt idx="4">
                  <c:v>Запад</c:v>
                </c:pt>
              </c:strCache>
            </c:strRef>
          </c:cat>
          <c:val>
            <c:numRef>
              <c:f>'13.8-ТЕРМОМЕТР'!$E$4:$E$8</c:f>
              <c:numCache>
                <c:formatCode>General</c:formatCode>
                <c:ptCount val="5"/>
                <c:pt idx="0">
                  <c:v>65</c:v>
                </c:pt>
                <c:pt idx="1">
                  <c:v>33</c:v>
                </c:pt>
                <c:pt idx="2">
                  <c:v>65</c:v>
                </c:pt>
                <c:pt idx="3">
                  <c:v>39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35-4B46-85E6-5D8CF90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4"/>
        <c:overlap val="-27"/>
        <c:axId val="1796136879"/>
        <c:axId val="1567905983"/>
      </c:barChart>
      <c:lineChart>
        <c:grouping val="standard"/>
        <c:varyColors val="0"/>
        <c:ser>
          <c:idx val="1"/>
          <c:order val="1"/>
          <c:tx>
            <c:strRef>
              <c:f>'13.8-ТЕРМОМЕТР'!$D$3</c:f>
              <c:strCache>
                <c:ptCount val="1"/>
                <c:pt idx="0">
                  <c:v>Мин план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8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'13.8-ТЕРМОМЕТР'!$B$4:$B$8</c:f>
              <c:strCache>
                <c:ptCount val="5"/>
                <c:pt idx="0">
                  <c:v>Север</c:v>
                </c:pt>
                <c:pt idx="1">
                  <c:v>Восток</c:v>
                </c:pt>
                <c:pt idx="2">
                  <c:v>Центр</c:v>
                </c:pt>
                <c:pt idx="3">
                  <c:v>Юг</c:v>
                </c:pt>
                <c:pt idx="4">
                  <c:v>Запад</c:v>
                </c:pt>
              </c:strCache>
            </c:strRef>
          </c:cat>
          <c:val>
            <c:numRef>
              <c:f>'13.8-ТЕРМОМЕТР'!$D$4:$D$8</c:f>
              <c:numCache>
                <c:formatCode>General</c:formatCode>
                <c:ptCount val="5"/>
                <c:pt idx="0">
                  <c:v>60</c:v>
                </c:pt>
                <c:pt idx="1">
                  <c:v>30</c:v>
                </c:pt>
                <c:pt idx="2">
                  <c:v>80</c:v>
                </c:pt>
                <c:pt idx="3">
                  <c:v>50</c:v>
                </c:pt>
                <c:pt idx="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35-4B46-85E6-5D8CF90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022223"/>
        <c:axId val="1579782415"/>
      </c:lineChart>
      <c:catAx>
        <c:axId val="78202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9782415"/>
        <c:crosses val="autoZero"/>
        <c:auto val="1"/>
        <c:lblAlgn val="ctr"/>
        <c:lblOffset val="100"/>
        <c:noMultiLvlLbl val="0"/>
      </c:catAx>
      <c:valAx>
        <c:axId val="157978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2022223"/>
        <c:crosses val="autoZero"/>
        <c:crossBetween val="between"/>
      </c:valAx>
      <c:valAx>
        <c:axId val="1567905983"/>
        <c:scaling>
          <c:orientation val="minMax"/>
          <c:max val="120"/>
        </c:scaling>
        <c:delete val="1"/>
        <c:axPos val="r"/>
        <c:numFmt formatCode="General" sourceLinked="1"/>
        <c:majorTickMark val="out"/>
        <c:minorTickMark val="none"/>
        <c:tickLblPos val="nextTo"/>
        <c:crossAx val="1796136879"/>
        <c:crosses val="max"/>
        <c:crossBetween val="between"/>
      </c:valAx>
      <c:catAx>
        <c:axId val="17961368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7905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'13.9-С УПРАВЛЕНИЕМ РЯДАМИ'!$B$1</c:f>
          <c:strCache>
            <c:ptCount val="1"/>
            <c:pt idx="0">
              <c:v>Диаграмма с возможностью выбора рядов построения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0613648293963256"/>
          <c:y val="0.17657767890370646"/>
          <c:w val="0.85219685039370074"/>
          <c:h val="0.6760721927222516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'13.9-С УПРАВЛЕНИЕМ РЯДАМИ'!$C$11:$L$11</c:f>
              <c:numCache>
                <c:formatCode>General</c:formatCode>
                <c:ptCount val="10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</c:numCache>
            </c:numRef>
          </c:cat>
          <c:val>
            <c:numRef>
              <c:f>'13.9-С УПРАВЛЕНИЕМ РЯДАМИ'!$C$12:$L$12</c:f>
              <c:numCache>
                <c:formatCode>General</c:formatCode>
                <c:ptCount val="10"/>
                <c:pt idx="0">
                  <c:v>450354</c:v>
                </c:pt>
                <c:pt idx="1">
                  <c:v>391234</c:v>
                </c:pt>
                <c:pt idx="2">
                  <c:v>350005</c:v>
                </c:pt>
                <c:pt idx="3">
                  <c:v>425783</c:v>
                </c:pt>
                <c:pt idx="4">
                  <c:v>361247</c:v>
                </c:pt>
                <c:pt idx="5">
                  <c:v>360912</c:v>
                </c:pt>
                <c:pt idx="6">
                  <c:v>443488</c:v>
                </c:pt>
                <c:pt idx="7">
                  <c:v>459039</c:v>
                </c:pt>
                <c:pt idx="8">
                  <c:v>476011</c:v>
                </c:pt>
                <c:pt idx="9">
                  <c:v>499027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76-4C03-A003-6FC383D70970}"/>
            </c:ext>
          </c:extLst>
        </c:ser>
        <c:ser>
          <c:idx val="1"/>
          <c:order val="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'13.9-С УПРАВЛЕНИЕМ РЯДАМИ'!$C$11:$L$11</c:f>
              <c:numCache>
                <c:formatCode>General</c:formatCode>
                <c:ptCount val="10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</c:numCache>
            </c:numRef>
          </c:cat>
          <c:val>
            <c:numRef>
              <c:f>'13.9-С УПРАВЛЕНИЕМ РЯДАМИ'!$C$13:$L$13</c:f>
              <c:numCache>
                <c:formatCode>General</c:formatCode>
                <c:ptCount val="10"/>
                <c:pt idx="0">
                  <c:v>147403</c:v>
                </c:pt>
                <c:pt idx="1">
                  <c:v>166551</c:v>
                </c:pt>
                <c:pt idx="2">
                  <c:v>180077</c:v>
                </c:pt>
                <c:pt idx="3">
                  <c:v>228770</c:v>
                </c:pt>
                <c:pt idx="4">
                  <c:v>201091</c:v>
                </c:pt>
                <c:pt idx="5">
                  <c:v>228321</c:v>
                </c:pt>
                <c:pt idx="6">
                  <c:v>271169</c:v>
                </c:pt>
                <c:pt idx="7">
                  <c:v>243782</c:v>
                </c:pt>
                <c:pt idx="8">
                  <c:v>223967</c:v>
                </c:pt>
                <c:pt idx="9">
                  <c:v>243194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76-4C03-A003-6FC383D70970}"/>
            </c:ext>
          </c:extLst>
        </c:ser>
        <c:ser>
          <c:idx val="2"/>
          <c:order val="2"/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numRef>
              <c:f>'13.9-С УПРАВЛЕНИЕМ РЯДАМИ'!$C$11:$L$11</c:f>
              <c:numCache>
                <c:formatCode>General</c:formatCode>
                <c:ptCount val="10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</c:numCache>
            </c:numRef>
          </c:cat>
          <c:val>
            <c:numRef>
              <c:f>'13.9-С УПРАВЛЕНИЕМ РЯДАМИ'!$C$14:$L$14</c:f>
              <c:numCache>
                <c:formatCode>General</c:formatCode>
                <c:ptCount val="10"/>
                <c:pt idx="0">
                  <c:v>249347</c:v>
                </c:pt>
                <c:pt idx="1">
                  <c:v>266807</c:v>
                </c:pt>
                <c:pt idx="2">
                  <c:v>171380</c:v>
                </c:pt>
                <c:pt idx="3">
                  <c:v>297903</c:v>
                </c:pt>
                <c:pt idx="4">
                  <c:v>250682</c:v>
                </c:pt>
                <c:pt idx="5">
                  <c:v>345643</c:v>
                </c:pt>
                <c:pt idx="6">
                  <c:v>227065</c:v>
                </c:pt>
                <c:pt idx="7">
                  <c:v>176991</c:v>
                </c:pt>
                <c:pt idx="8">
                  <c:v>362510</c:v>
                </c:pt>
                <c:pt idx="9">
                  <c:v>330695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76-4C03-A003-6FC383D70970}"/>
            </c:ext>
          </c:extLst>
        </c:ser>
        <c:ser>
          <c:idx val="3"/>
          <c:order val="3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'13.9-С УПРАВЛЕНИЕМ РЯДАМИ'!$C$11:$L$11</c:f>
              <c:numCache>
                <c:formatCode>General</c:formatCode>
                <c:ptCount val="10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</c:numCache>
            </c:numRef>
          </c:cat>
          <c:val>
            <c:numRef>
              <c:f>'13.9-С УПРАВЛЕНИЕМ РЯДАМИ'!$C$15:$L$15</c:f>
              <c:numCache>
                <c:formatCode>General</c:formatCode>
                <c:ptCount val="10"/>
                <c:pt idx="0">
                  <c:v>246274</c:v>
                </c:pt>
                <c:pt idx="1">
                  <c:v>257540</c:v>
                </c:pt>
                <c:pt idx="2">
                  <c:v>282667</c:v>
                </c:pt>
                <c:pt idx="3">
                  <c:v>292438</c:v>
                </c:pt>
                <c:pt idx="4">
                  <c:v>284924</c:v>
                </c:pt>
                <c:pt idx="5">
                  <c:v>302225</c:v>
                </c:pt>
                <c:pt idx="6">
                  <c:v>284682</c:v>
                </c:pt>
                <c:pt idx="7">
                  <c:v>281392</c:v>
                </c:pt>
                <c:pt idx="8">
                  <c:v>322958</c:v>
                </c:pt>
                <c:pt idx="9">
                  <c:v>330485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76-4C03-A003-6FC383D70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143679"/>
        <c:axId val="1567912639"/>
      </c:lineChart>
      <c:catAx>
        <c:axId val="179614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7912639"/>
        <c:crosses val="autoZero"/>
        <c:auto val="1"/>
        <c:lblAlgn val="ctr"/>
        <c:lblOffset val="100"/>
        <c:noMultiLvlLbl val="0"/>
      </c:catAx>
      <c:valAx>
        <c:axId val="156791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14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'13.10-ДИАГРАММА ВЫБОРА'!$A$17</c:f>
          <c:strCache>
            <c:ptCount val="1"/>
            <c:pt idx="0">
              <c:v>Среднемесячная температура в Москве, °C  за 1972 год</c:v>
            </c:pt>
          </c:strCache>
        </c:strRef>
      </c:tx>
      <c:layout>
        <c:manualLayout>
          <c:xMode val="edge"/>
          <c:yMode val="edge"/>
          <c:x val="0.11476377952755905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'13.10-ДИАГРАММА ВЫБОРА'!$A$23</c:f>
              <c:strCache>
                <c:ptCount val="1"/>
                <c:pt idx="0">
                  <c:v>Минимальная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'13.10-ДИАГРАММА ВЫБОРА'!$B$20:$M$20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'13.10-ДИАГРАММА ВЫБОРА'!$B$23:$M$23</c:f>
              <c:numCache>
                <c:formatCode>General</c:formatCode>
                <c:ptCount val="12"/>
                <c:pt idx="0">
                  <c:v>-14.9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11-430C-9FF7-878182B32E4A}"/>
            </c:ext>
          </c:extLst>
        </c:ser>
        <c:ser>
          <c:idx val="3"/>
          <c:order val="3"/>
          <c:tx>
            <c:strRef>
              <c:f>'13.10-ДИАГРАММА ВЫБОРА'!$A$24</c:f>
              <c:strCache>
                <c:ptCount val="1"/>
                <c:pt idx="0">
                  <c:v>Максимальная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'13.10-ДИАГРАММА ВЫБОРА'!$B$20:$M$20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'13.10-ДИАГРАММА ВЫБОРА'!$B$24:$M$24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11-430C-9FF7-878182B32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22297503"/>
        <c:axId val="1579779503"/>
      </c:barChart>
      <c:lineChart>
        <c:grouping val="standard"/>
        <c:varyColors val="0"/>
        <c:ser>
          <c:idx val="0"/>
          <c:order val="0"/>
          <c:tx>
            <c:strRef>
              <c:f>'13.10-ДИАГРАММА ВЫБОРА'!$A$21</c:f>
              <c:strCache>
                <c:ptCount val="1"/>
                <c:pt idx="0">
                  <c:v>1972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'13.10-ДИАГРАММА ВЫБОРА'!$B$20:$M$20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'13.10-ДИАГРАММА ВЫБОРА'!$B$21:$M$21</c:f>
              <c:numCache>
                <c:formatCode>General</c:formatCode>
                <c:ptCount val="12"/>
                <c:pt idx="0">
                  <c:v>-14.9</c:v>
                </c:pt>
                <c:pt idx="1">
                  <c:v>-7.1</c:v>
                </c:pt>
                <c:pt idx="2">
                  <c:v>-2.2999999999999998</c:v>
                </c:pt>
                <c:pt idx="3">
                  <c:v>6</c:v>
                </c:pt>
                <c:pt idx="4">
                  <c:v>12.7</c:v>
                </c:pt>
                <c:pt idx="5">
                  <c:v>19.399999999999999</c:v>
                </c:pt>
                <c:pt idx="6">
                  <c:v>23</c:v>
                </c:pt>
                <c:pt idx="7">
                  <c:v>21.6</c:v>
                </c:pt>
                <c:pt idx="8">
                  <c:v>11.3</c:v>
                </c:pt>
                <c:pt idx="9">
                  <c:v>5.0999999999999996</c:v>
                </c:pt>
                <c:pt idx="10">
                  <c:v>-0.4</c:v>
                </c:pt>
                <c:pt idx="11">
                  <c:v>-1.1000000000000001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1-430C-9FF7-878182B32E4A}"/>
            </c:ext>
          </c:extLst>
        </c:ser>
        <c:ser>
          <c:idx val="1"/>
          <c:order val="1"/>
          <c:tx>
            <c:strRef>
              <c:f>'13.10-ДИАГРАММА ВЫБОРА'!$A$22</c:f>
              <c:strCache>
                <c:ptCount val="1"/>
                <c:pt idx="0">
                  <c:v>Средняя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'13.10-ДИАГРАММА ВЫБОРА'!$B$20:$M$20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'13.10-ДИАГРАММА ВЫБОРА'!$B$22:$M$22</c:f>
              <c:numCache>
                <c:formatCode>General</c:formatCode>
                <c:ptCount val="12"/>
                <c:pt idx="0">
                  <c:v>6.1083333333333334</c:v>
                </c:pt>
                <c:pt idx="1">
                  <c:v>6.1083333333333334</c:v>
                </c:pt>
                <c:pt idx="2">
                  <c:v>6.1083333333333334</c:v>
                </c:pt>
                <c:pt idx="3">
                  <c:v>6.1083333333333334</c:v>
                </c:pt>
                <c:pt idx="4">
                  <c:v>6.1083333333333334</c:v>
                </c:pt>
                <c:pt idx="5">
                  <c:v>6.1083333333333334</c:v>
                </c:pt>
                <c:pt idx="6">
                  <c:v>6.1083333333333334</c:v>
                </c:pt>
                <c:pt idx="7">
                  <c:v>6.1083333333333334</c:v>
                </c:pt>
                <c:pt idx="8">
                  <c:v>6.1083333333333334</c:v>
                </c:pt>
                <c:pt idx="9">
                  <c:v>6.1083333333333334</c:v>
                </c:pt>
                <c:pt idx="10">
                  <c:v>6.1083333333333334</c:v>
                </c:pt>
                <c:pt idx="11">
                  <c:v>6.1083333333333334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11-430C-9FF7-878182B32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297503"/>
        <c:axId val="1579779503"/>
      </c:lineChart>
      <c:catAx>
        <c:axId val="18222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9779503"/>
        <c:crosses val="autoZero"/>
        <c:auto val="1"/>
        <c:lblAlgn val="ctr"/>
        <c:lblOffset val="100"/>
        <c:noMultiLvlLbl val="0"/>
      </c:catAx>
      <c:valAx>
        <c:axId val="157977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229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'13.12'!$G$2</c:f>
              <c:strCache>
                <c:ptCount val="1"/>
                <c:pt idx="0">
                  <c:v>Итого</c:v>
                </c:pt>
              </c:strCache>
            </c:strRef>
          </c:tx>
          <c:invertIfNegative val="0"/>
          <c:cat>
            <c:strRef>
              <c:f>'13.12'!$B$3:$B$5</c:f>
              <c:strCache>
                <c:ptCount val="3"/>
                <c:pt idx="0">
                  <c:v>ДУК</c:v>
                </c:pt>
                <c:pt idx="1">
                  <c:v>ДКСУ</c:v>
                </c:pt>
                <c:pt idx="2">
                  <c:v>ДСР</c:v>
                </c:pt>
              </c:strCache>
            </c:strRef>
          </c:cat>
          <c:val>
            <c:numRef>
              <c:f>'13.12'!$G$3:$G$5</c:f>
              <c:numCache>
                <c:formatCode>#,##0</c:formatCode>
                <c:ptCount val="3"/>
                <c:pt idx="0">
                  <c:v>102717</c:v>
                </c:pt>
                <c:pt idx="1">
                  <c:v>143312</c:v>
                </c:pt>
                <c:pt idx="2">
                  <c:v>152106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A-473F-8AA7-3293D90DA09E}"/>
            </c:ext>
          </c:extLst>
        </c:ser>
        <c:ser>
          <c:idx val="5"/>
          <c:order val="1"/>
          <c:tx>
            <c:strRef>
              <c:f>'13.12'!$H$2</c:f>
              <c:strCache>
                <c:ptCount val="1"/>
                <c:pt idx="0">
                  <c:v>План</c:v>
                </c:pt>
              </c:strCache>
            </c:strRef>
          </c:tx>
          <c:invertIfNegative val="0"/>
          <c:cat>
            <c:strRef>
              <c:f>'13.12'!$B$3:$B$5</c:f>
              <c:strCache>
                <c:ptCount val="3"/>
                <c:pt idx="0">
                  <c:v>ДУК</c:v>
                </c:pt>
                <c:pt idx="1">
                  <c:v>ДКСУ</c:v>
                </c:pt>
                <c:pt idx="2">
                  <c:v>ДСР</c:v>
                </c:pt>
              </c:strCache>
            </c:strRef>
          </c:cat>
          <c:val>
            <c:numRef>
              <c:f>'13.12'!$H$3:$H$5</c:f>
              <c:numCache>
                <c:formatCode>#,##0</c:formatCode>
                <c:ptCount val="3"/>
                <c:pt idx="0">
                  <c:v>120000</c:v>
                </c:pt>
                <c:pt idx="1">
                  <c:v>150000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A-473F-8AA7-3293D90DA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135040"/>
        <c:axId val="202136576"/>
      </c:barChart>
      <c:catAx>
        <c:axId val="202135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2136576"/>
        <c:crosses val="autoZero"/>
        <c:auto val="1"/>
        <c:lblAlgn val="ctr"/>
        <c:lblOffset val="100"/>
        <c:noMultiLvlLbl val="0"/>
      </c:catAx>
      <c:valAx>
        <c:axId val="20213657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02135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'СР 13.1'!$B$1</c:f>
          <c:strCache>
            <c:ptCount val="1"/>
            <c:pt idx="0">
              <c:v>Этапы разработки дизайн проекта</c:v>
            </c:pt>
          </c:strCache>
        </c:strRef>
      </c:tx>
      <c:layout>
        <c:manualLayout>
          <c:xMode val="edge"/>
          <c:yMode val="edge"/>
          <c:x val="0.3722992169782726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6955645107098458"/>
          <c:y val="6.8027210884353748E-2"/>
          <c:w val="0.67721062561891243"/>
          <c:h val="0.8449058153445104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'СР 13.1'!$C$3</c:f>
              <c:strCache>
                <c:ptCount val="1"/>
                <c:pt idx="0">
                  <c:v>Дата начала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'СР 13.1'!$B$4:$B$10</c:f>
              <c:strCache>
                <c:ptCount val="7"/>
                <c:pt idx="0">
                  <c:v>Техническое задание</c:v>
                </c:pt>
                <c:pt idx="1">
                  <c:v>Обмерочный план</c:v>
                </c:pt>
                <c:pt idx="2">
                  <c:v>Изучение объекта</c:v>
                </c:pt>
                <c:pt idx="3">
                  <c:v>Планировочное решение</c:v>
                </c:pt>
                <c:pt idx="4">
                  <c:v>Эскизные решения</c:v>
                </c:pt>
                <c:pt idx="5">
                  <c:v>3D визуализация</c:v>
                </c:pt>
                <c:pt idx="6">
                  <c:v>Рабочая документация</c:v>
                </c:pt>
              </c:strCache>
            </c:strRef>
          </c:cat>
          <c:val>
            <c:numRef>
              <c:f>'СР 13.1'!$C$4:$C$10</c:f>
              <c:numCache>
                <c:formatCode>m/d/yyyy</c:formatCode>
                <c:ptCount val="7"/>
                <c:pt idx="0">
                  <c:v>41306</c:v>
                </c:pt>
                <c:pt idx="1">
                  <c:v>41307</c:v>
                </c:pt>
                <c:pt idx="2">
                  <c:v>41308</c:v>
                </c:pt>
                <c:pt idx="3">
                  <c:v>41313</c:v>
                </c:pt>
                <c:pt idx="4">
                  <c:v>41320</c:v>
                </c:pt>
                <c:pt idx="5">
                  <c:v>41326</c:v>
                </c:pt>
                <c:pt idx="6">
                  <c:v>41331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4-45B6-B4D5-5E3AD272BCFF}"/>
            </c:ext>
          </c:extLst>
        </c:ser>
        <c:ser>
          <c:idx val="1"/>
          <c:order val="1"/>
          <c:tx>
            <c:strRef>
              <c:f>'СР 13.1'!$E$3</c:f>
              <c:strCache>
                <c:ptCount val="1"/>
                <c:pt idx="0">
                  <c:v>Длительность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 13.1'!$B$4:$B$10</c:f>
              <c:strCache>
                <c:ptCount val="7"/>
                <c:pt idx="0">
                  <c:v>Техническое задание</c:v>
                </c:pt>
                <c:pt idx="1">
                  <c:v>Обмерочный план</c:v>
                </c:pt>
                <c:pt idx="2">
                  <c:v>Изучение объекта</c:v>
                </c:pt>
                <c:pt idx="3">
                  <c:v>Планировочное решение</c:v>
                </c:pt>
                <c:pt idx="4">
                  <c:v>Эскизные решения</c:v>
                </c:pt>
                <c:pt idx="5">
                  <c:v>3D визуализация</c:v>
                </c:pt>
                <c:pt idx="6">
                  <c:v>Рабочая документация</c:v>
                </c:pt>
              </c:strCache>
            </c:strRef>
          </c:cat>
          <c:val>
            <c:numRef>
              <c:f>'СР 13.1'!$E$4:$E$10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4-45B6-B4D5-5E3AD272B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54120432"/>
        <c:axId val="1349696320"/>
      </c:barChart>
      <c:catAx>
        <c:axId val="5412043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9696320"/>
        <c:crosses val="autoZero"/>
        <c:auto val="1"/>
        <c:lblAlgn val="ctr"/>
        <c:lblOffset val="100"/>
        <c:noMultiLvlLbl val="0"/>
      </c:catAx>
      <c:valAx>
        <c:axId val="1349696320"/>
        <c:scaling>
          <c:orientation val="minMax"/>
          <c:max val="41334"/>
          <c:min val="41306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20432"/>
        <c:crosses val="autoZero"/>
        <c:crossBetween val="between"/>
        <c:majorUnit val="7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$M$12" lockText="1" noThreeD="1"/>
</file>

<file path=xl/ctrlProps/ctrlProp2.xml><?xml version="1.0" encoding="utf-8"?>
<formControlPr xmlns="http://schemas.microsoft.com/office/spreadsheetml/2009/9/main" objectType="CheckBox" checked="Checked" fmlaLink="$M$13" lockText="1" noThreeD="1"/>
</file>

<file path=xl/ctrlProps/ctrlProp3.xml><?xml version="1.0" encoding="utf-8"?>
<formControlPr xmlns="http://schemas.microsoft.com/office/spreadsheetml/2009/9/main" objectType="CheckBox" checked="Checked" fmlaLink="$M$14" lockText="1" noThreeD="1"/>
</file>

<file path=xl/ctrlProps/ctrlProp4.xml><?xml version="1.0" encoding="utf-8"?>
<formControlPr xmlns="http://schemas.microsoft.com/office/spreadsheetml/2009/9/main" objectType="CheckBox" checked="Checked" fmlaLink="$M$15" lockText="1" noThreeD="1"/>
</file>

<file path=xl/ctrlProps/ctrlProp5.xml><?xml version="1.0" encoding="utf-8"?>
<formControlPr xmlns="http://schemas.microsoft.com/office/spreadsheetml/2009/9/main" objectType="Spin" dx="22" fmlaLink="$A$21" max="2012" min="1970" page="10" val="1972"/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tmp"/><Relationship Id="rId1" Type="http://schemas.openxmlformats.org/officeDocument/2006/relationships/image" Target="../media/image4.tmp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gif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9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0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2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13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14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5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16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7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chart" Target="../charts/chart10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tmp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tmp"/><Relationship Id="rId2" Type="http://schemas.openxmlformats.org/officeDocument/2006/relationships/image" Target="../media/image21.gif"/><Relationship Id="rId1" Type="http://schemas.openxmlformats.org/officeDocument/2006/relationships/image" Target="../media/image20.gif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tmp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25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188595</xdr:colOff>
      <xdr:row>4</xdr:row>
      <xdr:rowOff>43815</xdr:rowOff>
    </xdr:from>
    <xdr:to>
      <xdr:col>16</xdr:col>
      <xdr:colOff>569596</xdr:colOff>
      <xdr:row>22</xdr:row>
      <xdr:rowOff>43815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675245" y="843915"/>
          <a:ext cx="5257801" cy="36004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реобразовать исходный диапазон в таблицу.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ычислить данные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Надбавка у.е.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Добавьте столбец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Зарплата, у.е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., сделайте расчет.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ключить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Строку итогов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вычислить: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количество значений по полю Отдел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сумму по Окладам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среднее значение Надбавки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данные только по сотрудникам из отдела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ТКБ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Посмотреть на результат вычислений в строке итогов. Отключить строку итогов.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обавить в конец таблицы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Сотрудника 50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 отдела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 коэффициентом надбавки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1,2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ежемесячной выплатой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1110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у.е.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ключить строку итогов и отобразить данные только из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180974</xdr:colOff>
      <xdr:row>3</xdr:row>
      <xdr:rowOff>95250</xdr:rowOff>
    </xdr:from>
    <xdr:to>
      <xdr:col>13</xdr:col>
      <xdr:colOff>228599</xdr:colOff>
      <xdr:row>14</xdr:row>
      <xdr:rowOff>133350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524624" y="695325"/>
          <a:ext cx="4162425" cy="22383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реобразовать исходный диапазон в таблицу.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ячейку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G1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ввести заголовок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Сумма, р.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Вычислить значение с учетом скидки (Скидка указана для цены за 1 шт)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ячейку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H1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ввести заголовок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НДС, р.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Вычислить значение (Сумма, р *20/120)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ключить строку итогов.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85724</xdr:rowOff>
    </xdr:from>
    <xdr:to>
      <xdr:col>6</xdr:col>
      <xdr:colOff>1304925</xdr:colOff>
      <xdr:row>0</xdr:row>
      <xdr:rowOff>1569719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61925" y="85724"/>
          <a:ext cx="6667500" cy="148399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данные по отделу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ОНК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реобразовать исходный список (таблицу) в обычный диапазон.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акрепить данные таким образом, чтобы на экране всегда были видны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1-2 строки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1-й столбец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9</xdr:row>
      <xdr:rowOff>104775</xdr:rowOff>
    </xdr:from>
    <xdr:to>
      <xdr:col>7</xdr:col>
      <xdr:colOff>761999</xdr:colOff>
      <xdr:row>25</xdr:row>
      <xdr:rowOff>161925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14299" y="2200275"/>
          <a:ext cx="9591675" cy="31051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Задать различные условия проверки данных: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ячеек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Единица измерения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H2:H9)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предлагать на выбор только 2 возможных варианта: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шт.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ячейках выводить подсказку с заголовком  "Единица измерения" и текстом сообщения: "Выбрать значение из списка", а в случае неверного ввода - заголовок "Внимание!" и текст сообщения "Выберите значение из списка". Заполнить пустые ячейки столбца 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ячейки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Коэффициент наценки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F2:F9)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разрешить ввод данных из списка значений, расположенного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Коэффициент наценки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в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B3:B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Заполнить пустые ячейки столбца 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ячеек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Закупочная цена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(С2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С9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разрешить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ввод значений от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600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Заполнить пустые ячейки столбца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ячеек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Процент логистических расходов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(Е2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Е9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задать условие, при котором значение может быть только одно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7%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Заполнить пустые ячейки столбца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правильность заполнения данных, при необходимости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изменить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на корректные значения.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140676</xdr:colOff>
      <xdr:row>1</xdr:row>
      <xdr:rowOff>74244</xdr:rowOff>
    </xdr:from>
    <xdr:to>
      <xdr:col>14</xdr:col>
      <xdr:colOff>1954</xdr:colOff>
      <xdr:row>15</xdr:row>
      <xdr:rowOff>183904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8284551" y="455244"/>
          <a:ext cx="5347678" cy="291001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сходным данным, расположенным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Ресурс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ячейках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А2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А7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присвоить имя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Ресурс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Преобразуйте диапазон источника данных в Таблицу. В ячейках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Исполнитель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B2:B1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разрешить ввод данных из списка значений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именем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Ресурс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Заполнить пустые ячейки столбца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аполнить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в зависимости от Исполнителя, исходные данные на листе Ресурс.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обавить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новую запись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 листе Ресурс: Консультант, $150, ДУК. Назначьте Консультанта на несколько услуг.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ячеек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Услуги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(А2:А16) настроить проверку ввода данных так, чтобы все данные в диапазоне ячеек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A2:A1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содержали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уникальные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значения.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правильность заполнения данных, при необходимости изменить на корректные значения.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0</xdr:row>
      <xdr:rowOff>66675</xdr:rowOff>
    </xdr:from>
    <xdr:to>
      <xdr:col>11</xdr:col>
      <xdr:colOff>561975</xdr:colOff>
      <xdr:row>14</xdr:row>
      <xdr:rowOff>57150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4876800" y="66675"/>
          <a:ext cx="5334000" cy="22574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ячейки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В7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(Название договора/проекта) настроить проверку ввода данных следующим образом: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значение всегда начинается со стандартного префикса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1С: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имеет длину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не менее 5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знаков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правильность заполнения данных, при необходимости изменить на корректные значения.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247649</xdr:colOff>
      <xdr:row>5</xdr:row>
      <xdr:rowOff>114300</xdr:rowOff>
    </xdr:from>
    <xdr:to>
      <xdr:col>12</xdr:col>
      <xdr:colOff>285750</xdr:colOff>
      <xdr:row>11</xdr:row>
      <xdr:rowOff>9525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3590924" y="1028700"/>
          <a:ext cx="5915026" cy="981075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В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ячейке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F3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(тип)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создать список, предлагающий 2 значения на выбор: Шоколад или Конфеты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В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ячейке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F4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(вид) создавать список значений, исходя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из значения в ячейке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F3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0</xdr:row>
      <xdr:rowOff>152400</xdr:rowOff>
    </xdr:from>
    <xdr:to>
      <xdr:col>13</xdr:col>
      <xdr:colOff>119062</xdr:colOff>
      <xdr:row>5</xdr:row>
      <xdr:rowOff>88900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857875" y="152400"/>
          <a:ext cx="3319462" cy="12414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ыполнить сортировку по 1-му критерию: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Сотруднику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алфавиту)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рождения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убыванию)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Окладу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убыванию)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28575</xdr:rowOff>
    </xdr:from>
    <xdr:to>
      <xdr:col>12</xdr:col>
      <xdr:colOff>123825</xdr:colOff>
      <xdr:row>13</xdr:row>
      <xdr:rowOff>28576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6391275" y="228600"/>
          <a:ext cx="4657725" cy="240030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ыполнить сортировку по нескольким критериям в следующем порядке: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Наименование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(по алфавиту)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Количество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убыванию)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убыванию)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Клиент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(по алфавиту)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зменить порядок сортировки: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алфавиту)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Клиент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алфавиту)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убыванию)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3</xdr:row>
      <xdr:rowOff>47625</xdr:rowOff>
    </xdr:from>
    <xdr:to>
      <xdr:col>9</xdr:col>
      <xdr:colOff>676275</xdr:colOff>
      <xdr:row>11</xdr:row>
      <xdr:rowOff>82550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4981575" y="762000"/>
          <a:ext cx="3400425" cy="16351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ыполнить сортировку списка по столбцу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Сотрудник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упорядочив данные по цветам сверху вниз: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синий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красный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зеленый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желтый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8</xdr:row>
      <xdr:rowOff>142875</xdr:rowOff>
    </xdr:from>
    <xdr:to>
      <xdr:col>5</xdr:col>
      <xdr:colOff>1238250</xdr:colOff>
      <xdr:row>21</xdr:row>
      <xdr:rowOff>19050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3638550" y="1838325"/>
          <a:ext cx="5476875" cy="21050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ыполнить сортировку по нескольким критериям в следующем порядке: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Роль в проекте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(настраиваемый список - пользовательский)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 1ч.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(по возрастанию)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Должность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(по алфавиту)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ФИО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(по цвету)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ого из специалистов Вы выбрали бы для своего проекта? Почему?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57151</xdr:rowOff>
    </xdr:from>
    <xdr:to>
      <xdr:col>4</xdr:col>
      <xdr:colOff>1800225</xdr:colOff>
      <xdr:row>1</xdr:row>
      <xdr:rowOff>28576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47625" y="57151"/>
          <a:ext cx="5619750" cy="13144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данные по столбцу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Клиент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оформленные голубым цветом заливки.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Снять условия фильтрации.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57151</xdr:rowOff>
    </xdr:from>
    <xdr:to>
      <xdr:col>4</xdr:col>
      <xdr:colOff>1800225</xdr:colOff>
      <xdr:row>1</xdr:row>
      <xdr:rowOff>28576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47625" y="57151"/>
          <a:ext cx="5619750" cy="13144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данные за 2015 г с суммой поставки выше среднего значения.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28575</xdr:rowOff>
    </xdr:from>
    <xdr:to>
      <xdr:col>5</xdr:col>
      <xdr:colOff>1666875</xdr:colOff>
      <xdr:row>0</xdr:row>
      <xdr:rowOff>885825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47625" y="28575"/>
          <a:ext cx="6543675" cy="8572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олучить данные по клиентам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Рапсодия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 суммой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15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00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25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00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рублей включительно.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752474</xdr:colOff>
      <xdr:row>4</xdr:row>
      <xdr:rowOff>104775</xdr:rowOff>
    </xdr:from>
    <xdr:to>
      <xdr:col>6</xdr:col>
      <xdr:colOff>133349</xdr:colOff>
      <xdr:row>16</xdr:row>
      <xdr:rowOff>38101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981074" y="1085850"/>
          <a:ext cx="3438525" cy="233362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из таблицы сведения: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мужчинам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из отдела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АПС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женщинам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 окладами от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-х до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 тыс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€ включительно.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аблицу условий построить на этом же листе,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разместить на этом же листе,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J10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 - 15 записей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0</xdr:row>
      <xdr:rowOff>180975</xdr:rowOff>
    </xdr:from>
    <xdr:to>
      <xdr:col>20</xdr:col>
      <xdr:colOff>180974</xdr:colOff>
      <xdr:row>11</xdr:row>
      <xdr:rowOff>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8915400" y="180975"/>
          <a:ext cx="6457949" cy="22479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олучить из таблицы с листа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Источник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данные 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летних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продажах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2015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года: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гамака Лежебока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суммой свыше 15 тыс.р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качелей Веселье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суммой не менее 40 тыс.р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горки Жираф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суммой свыше 80 тыс.р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детской горки Сова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суммой свыше 90 тыс.р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Нужные наименования расположены в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1: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откуда их следует переместить в таблицу условий.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аблицу условий построить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разместить на этом же листе,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A13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9</xdr:col>
      <xdr:colOff>371475</xdr:colOff>
      <xdr:row>11</xdr:row>
      <xdr:rowOff>0</xdr:rowOff>
    </xdr:from>
    <xdr:to>
      <xdr:col>18</xdr:col>
      <xdr:colOff>215900</xdr:colOff>
      <xdr:row>198</xdr:row>
      <xdr:rowOff>33655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0" y="2552700"/>
          <a:ext cx="5330825" cy="3215005"/>
        </a:xfrm>
        <a:prstGeom prst="rect">
          <a:avLst/>
        </a:prstGeom>
        <a:ln w="28575">
          <a:solidFill>
            <a:schemeClr val="accent5"/>
          </a:solidFill>
        </a:ln>
      </xdr:spPr>
    </xdr:pic>
    <xdr:clientData/>
  </xdr:twoCellAnchor>
  <xdr:twoCellAnchor>
    <xdr:from>
      <xdr:col>1</xdr:col>
      <xdr:colOff>752474</xdr:colOff>
      <xdr:row>331</xdr:row>
      <xdr:rowOff>104775</xdr:rowOff>
    </xdr:from>
    <xdr:to>
      <xdr:col>6</xdr:col>
      <xdr:colOff>133349</xdr:colOff>
      <xdr:row>343</xdr:row>
      <xdr:rowOff>38101</xdr:rowOff>
    </xdr:to>
    <xdr:sp macro="" textlink="">
      <xdr:nvSpPr>
        <xdr:cNvPr id="6" name="Загнутый угол 1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981074" y="1085850"/>
          <a:ext cx="3438525" cy="251460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из таблицы сведения: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мужчинам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из отдела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АПС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женщинам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 окладами от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-х до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 тыс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€ включительно.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аблицу условий построить на этом же листе,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разместить на этом же листе,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J10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 - 15 записей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</xdr:row>
      <xdr:rowOff>133351</xdr:rowOff>
    </xdr:from>
    <xdr:to>
      <xdr:col>19</xdr:col>
      <xdr:colOff>600074</xdr:colOff>
      <xdr:row>10</xdr:row>
      <xdr:rowOff>47626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5724525" y="333376"/>
          <a:ext cx="6457949" cy="17145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олучить из таблицы с листа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Ресурсы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данные о сотрудниках, которые подходят по ряду признаков: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Аналитик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(роль в проекте) со стоимостью часа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меньше 60 и больше 50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Консультант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(роль в проекте), но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НЕ стажер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(должность) из департамента, название которого начинается на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ДУ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аблицу условий построить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разместить на этом же листе,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A13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0</xdr:rowOff>
    </xdr:from>
    <xdr:to>
      <xdr:col>11</xdr:col>
      <xdr:colOff>76200</xdr:colOff>
      <xdr:row>18</xdr:row>
      <xdr:rowOff>127001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4857750" y="247650"/>
          <a:ext cx="3924300" cy="332740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по каждому отделу сумму окладов, премий и количество выполненных заказов.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вернуть итоги до первого уровня, затем – до второго уровня.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аскрыть все итоги.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обавить расчет среднего значения оклада по каждому отделу.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уществующие итоги заменить расчетом количества сотрудников в каждом отделе.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далить промежуточные итоги.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для каждого отдела сумму окладов и премий. 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1</xdr:row>
      <xdr:rowOff>123825</xdr:rowOff>
    </xdr:from>
    <xdr:to>
      <xdr:col>9</xdr:col>
      <xdr:colOff>447675</xdr:colOff>
      <xdr:row>9</xdr:row>
      <xdr:rowOff>123826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5981700" y="323850"/>
          <a:ext cx="2952750" cy="160020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каждого клиента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итоговую сумму в рублях.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вернуть полученный результат до уровня промежуточных итогов.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</xdr:row>
      <xdr:rowOff>123825</xdr:rowOff>
    </xdr:from>
    <xdr:to>
      <xdr:col>8</xdr:col>
      <xdr:colOff>542925</xdr:colOff>
      <xdr:row>11</xdr:row>
      <xdr:rowOff>47625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3876675" y="323850"/>
          <a:ext cx="3714750" cy="13239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и предоставить по каждой дате продажи: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среднюю сумму продажи;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общую сумму продажи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количество продаж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9</xdr:row>
      <xdr:rowOff>19050</xdr:rowOff>
    </xdr:from>
    <xdr:to>
      <xdr:col>5</xdr:col>
      <xdr:colOff>790575</xdr:colOff>
      <xdr:row>18</xdr:row>
      <xdr:rowOff>28575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2657475" y="1600200"/>
          <a:ext cx="3609975" cy="16097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по каждому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Наименованию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общее количество, количество брака, стоимости партий и стоимости брака. В рамках каждого наименования произвести расчет тех же значений по каждому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Производителю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866775</xdr:colOff>
      <xdr:row>23</xdr:row>
      <xdr:rowOff>152400</xdr:rowOff>
    </xdr:from>
    <xdr:to>
      <xdr:col>6</xdr:col>
      <xdr:colOff>1209675</xdr:colOff>
      <xdr:row>81</xdr:row>
      <xdr:rowOff>19051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pSpPr/>
      </xdr:nvGrpSpPr>
      <xdr:grpSpPr>
        <a:xfrm>
          <a:off x="4714875" y="2533650"/>
          <a:ext cx="5924550" cy="4305300"/>
          <a:chOff x="7172325" y="647700"/>
          <a:chExt cx="5924550" cy="5181601"/>
        </a:xfrm>
      </xdr:grpSpPr>
      <xdr:sp macro="" textlink="">
        <xdr:nvSpPr>
          <xdr:cNvPr id="3" name="Загнутый угол 2">
            <a:extLst>
              <a:ext uri="{FF2B5EF4-FFF2-40B4-BE49-F238E27FC236}">
                <a16:creationId xmlns:a16="http://schemas.microsoft.com/office/drawing/2014/main" id="{00000000-0008-0000-1A00-000003000000}"/>
              </a:ext>
            </a:extLst>
          </xdr:cNvPr>
          <xdr:cNvSpPr/>
        </xdr:nvSpPr>
        <xdr:spPr>
          <a:xfrm>
            <a:off x="7172325" y="647700"/>
            <a:ext cx="5924550" cy="5181601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П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одвести итоги, как показано на рис.</a:t>
            </a:r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 bwMode="auto">
          <a:xfrm>
            <a:off x="7267575" y="1209674"/>
            <a:ext cx="5438775" cy="45189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8</xdr:row>
      <xdr:rowOff>89535</xdr:rowOff>
    </xdr:from>
    <xdr:to>
      <xdr:col>8</xdr:col>
      <xdr:colOff>613411</xdr:colOff>
      <xdr:row>16</xdr:row>
      <xdr:rowOff>70485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4000500" y="1613535"/>
          <a:ext cx="3909061" cy="1504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по каждому приемщику - сколько всего проверено изделий и сколько из них с браком.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расположить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F1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1</xdr:row>
      <xdr:rowOff>38099</xdr:rowOff>
    </xdr:from>
    <xdr:to>
      <xdr:col>10</xdr:col>
      <xdr:colOff>352425</xdr:colOff>
      <xdr:row>16</xdr:row>
      <xdr:rowOff>85724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3324225" y="228599"/>
          <a:ext cx="3886200" cy="29051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основе исходных данных, расположенных на листах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 кв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кв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 кв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 кв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получить для каждого наименования годовой объем продаж и общее количество доставок (без связи с исходными данными).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расположить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од полученными данными,  располагая ответ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A36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решить эту же задачу, создав связь с исходными данными.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результаты. Посмотреть отличия в результатах при изменении в исходных данных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</xdr:row>
      <xdr:rowOff>38099</xdr:rowOff>
    </xdr:from>
    <xdr:to>
      <xdr:col>9</xdr:col>
      <xdr:colOff>352425</xdr:colOff>
      <xdr:row>16</xdr:row>
      <xdr:rowOff>85724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3324225" y="228599"/>
          <a:ext cx="3886200" cy="29051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основе исходных данных, расположенных на листах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Бюджет 1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Бюджет 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получить общий бюджет проекта (без связи с исходными данными).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расположить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ткорректировать исходные данные таким образом, чтобы при консолидации получить общую сумму бюджета проекта в строке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Итого по проекту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ешить эту задачу, располагая ответ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A36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результаты.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2</xdr:row>
      <xdr:rowOff>76200</xdr:rowOff>
    </xdr:from>
    <xdr:to>
      <xdr:col>15</xdr:col>
      <xdr:colOff>95250</xdr:colOff>
      <xdr:row>28</xdr:row>
      <xdr:rowOff>66675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848600" y="457200"/>
          <a:ext cx="5000625" cy="22764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итоговую таблицу, на основе исходных данных из файлов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Владивосток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Москва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Мурманск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Сочи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чтобы проанализировать данные продаж каждого наименования по городам и в общем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созданием связи).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расположить,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104776</xdr:rowOff>
    </xdr:from>
    <xdr:to>
      <xdr:col>6</xdr:col>
      <xdr:colOff>276225</xdr:colOff>
      <xdr:row>5</xdr:row>
      <xdr:rowOff>142876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47625" y="104776"/>
          <a:ext cx="3886200" cy="9906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агрузить данные о курсе валют из интернет-ресурса 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Доллар США за текущую неделю.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7</xdr:col>
      <xdr:colOff>1</xdr:colOff>
      <xdr:row>5</xdr:row>
      <xdr:rowOff>0</xdr:rowOff>
    </xdr:from>
    <xdr:to>
      <xdr:col>9</xdr:col>
      <xdr:colOff>104776</xdr:colOff>
      <xdr:row>25</xdr:row>
      <xdr:rowOff>2901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1" y="1333500"/>
          <a:ext cx="6781800" cy="381290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85725</xdr:rowOff>
    </xdr:from>
    <xdr:to>
      <xdr:col>7</xdr:col>
      <xdr:colOff>9526</xdr:colOff>
      <xdr:row>9</xdr:row>
      <xdr:rowOff>19050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257175" y="266700"/>
          <a:ext cx="4019551" cy="13811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мпортировать данные из текстового файла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Сотрудники компании.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txt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азделитель данных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47626</xdr:colOff>
      <xdr:row>1</xdr:row>
      <xdr:rowOff>38100</xdr:rowOff>
    </xdr:from>
    <xdr:to>
      <xdr:col>17</xdr:col>
      <xdr:colOff>200026</xdr:colOff>
      <xdr:row>27</xdr:row>
      <xdr:rowOff>161925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pSpPr/>
      </xdr:nvGrpSpPr>
      <xdr:grpSpPr>
        <a:xfrm>
          <a:off x="4924426" y="228600"/>
          <a:ext cx="5638800" cy="5076825"/>
          <a:chOff x="4619626" y="152400"/>
          <a:chExt cx="5638800" cy="5076825"/>
        </a:xfrm>
      </xdr:grpSpPr>
      <xdr:sp macro="" textlink="">
        <xdr:nvSpPr>
          <xdr:cNvPr id="2" name="Загнутый угол 1">
            <a:extLst>
              <a:ext uri="{FF2B5EF4-FFF2-40B4-BE49-F238E27FC236}">
                <a16:creationId xmlns:a16="http://schemas.microsoft.com/office/drawing/2014/main" id="{00000000-0008-0000-2700-000002000000}"/>
              </a:ext>
            </a:extLst>
          </xdr:cNvPr>
          <xdr:cNvSpPr/>
        </xdr:nvSpPr>
        <xdr:spPr>
          <a:xfrm>
            <a:off x="4619626" y="152400"/>
            <a:ext cx="5638800" cy="5076825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мпортировать данные из файла </a:t>
            </a: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БД Тестирование.</a:t>
            </a:r>
            <a:r>
              <a:rPr kumimoji="0" lang="en-US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mdb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, таблицы: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Groops, Results, SResults, Tests, Users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адать необходимые отношения.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Н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а основании модели данных сформировать сводную таблицу с результатами Вашей группы.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00000000-0008-0000-27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23907"/>
          <a:stretch/>
        </xdr:blipFill>
        <xdr:spPr>
          <a:xfrm>
            <a:off x="4829175" y="2462268"/>
            <a:ext cx="4897104" cy="2204982"/>
          </a:xfrm>
          <a:prstGeom prst="rect">
            <a:avLst/>
          </a:prstGeom>
        </xdr:spPr>
      </xdr:pic>
      <xdr:pic>
        <xdr:nvPicPr>
          <xdr:cNvPr id="6" name="Рисунок 5" descr="Изображение выглядит как снимок экрана&#10;&#10;Автоматически созданное описание">
            <a:extLst>
              <a:ext uri="{FF2B5EF4-FFF2-40B4-BE49-F238E27FC236}">
                <a16:creationId xmlns:a16="http://schemas.microsoft.com/office/drawing/2014/main" id="{00000000-0008-0000-27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759" t="29695" r="32312"/>
          <a:stretch/>
        </xdr:blipFill>
        <xdr:spPr>
          <a:xfrm>
            <a:off x="4743450" y="1171574"/>
            <a:ext cx="3895726" cy="913161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</xdr:colOff>
      <xdr:row>1</xdr:row>
      <xdr:rowOff>0</xdr:rowOff>
    </xdr:from>
    <xdr:to>
      <xdr:col>6</xdr:col>
      <xdr:colOff>117071</xdr:colOff>
      <xdr:row>15</xdr:row>
      <xdr:rowOff>38100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90500"/>
          <a:ext cx="3774670" cy="27051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495300" y="1381124"/>
    <xdr:ext cx="4533900" cy="2552701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>
          <a:spLocks noChangeArrowheads="1"/>
        </xdr:cNvSpPr>
      </xdr:nvSpPr>
      <xdr:spPr bwMode="auto">
        <a:xfrm>
          <a:off x="495300" y="1381124"/>
          <a:ext cx="4533900" cy="2552701"/>
        </a:xfrm>
        <a:prstGeom prst="foldedCorner">
          <a:avLst>
            <a:gd name="adj" fmla="val 5764"/>
          </a:avLst>
        </a:prstGeom>
        <a:solidFill>
          <a:srgbClr val="FFFF99"/>
        </a:solidFill>
        <a:ln w="12700">
          <a:solidFill>
            <a:srgbClr val="000080"/>
          </a:solidFill>
          <a:round/>
          <a:headEnd/>
          <a:tailEnd/>
        </a:ln>
      </xdr:spPr>
      <xdr:txBody>
        <a:bodyPr vertOverflow="clip" wrap="square" lIns="72000" tIns="72000" rIns="72000" bIns="72000" anchor="t" upright="1"/>
        <a:lstStyle/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ЗАДАНИЕ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У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становить защиту листа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без пароля</a:t>
          </a:r>
          <a:r>
            <a:rPr lang="en-US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,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чтобы только в ячейки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C2: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С15</a:t>
          </a:r>
          <a:r>
            <a:rPr lang="en-US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можно было вносить изменения, а в ячейках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E2: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Е1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5</a:t>
          </a:r>
          <a:r>
            <a:rPr lang="en-US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нельзя было увидеть содержимое в строке формул. </a:t>
          </a:r>
        </a:p>
        <a:p>
          <a:pPr algn="l" rtl="1">
            <a:defRPr sz="1000"/>
          </a:pP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Проверить установленную защиту.</a:t>
          </a:r>
        </a:p>
        <a:p>
          <a:pPr algn="l" rtl="1">
            <a:defRPr sz="1000"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Что изменилось на Ленте? В контекстном меню?</a:t>
          </a: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endParaRPr lang="ru-RU" sz="1100" b="1" i="0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С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нять защиту с листа.</a:t>
          </a:r>
        </a:p>
        <a:p>
          <a:pPr algn="l" rtl="1">
            <a:defRPr sz="1000"/>
          </a:pPr>
          <a:endParaRPr lang="ru-RU" sz="1100" b="1" i="0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У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становить защиту ячеек листа с паролем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111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 таким образом, чтобы можно было выделять только изменяемые ячейки. 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152400" y="1562100"/>
    <xdr:ext cx="4657726" cy="2305050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>
          <a:spLocks noChangeArrowheads="1"/>
        </xdr:cNvSpPr>
      </xdr:nvSpPr>
      <xdr:spPr bwMode="auto">
        <a:xfrm>
          <a:off x="152400" y="1562100"/>
          <a:ext cx="4657726" cy="2305050"/>
        </a:xfrm>
        <a:prstGeom prst="foldedCorner">
          <a:avLst>
            <a:gd name="adj" fmla="val 5764"/>
          </a:avLst>
        </a:prstGeom>
        <a:solidFill>
          <a:srgbClr val="FFFF99"/>
        </a:solidFill>
        <a:ln w="12700">
          <a:solidFill>
            <a:srgbClr val="000080"/>
          </a:solidFill>
          <a:round/>
          <a:headEnd/>
          <a:tailEnd/>
        </a:ln>
      </xdr:spPr>
      <xdr:txBody>
        <a:bodyPr vertOverflow="clip" wrap="square" lIns="72000" tIns="72000" rIns="72000" bIns="72000" anchor="t" upright="1"/>
        <a:lstStyle/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ЗАДАНИЕ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У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становить защиту листа с паролем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111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, создав два защищаемых диапазона:</a:t>
          </a:r>
        </a:p>
        <a:p>
          <a:pPr algn="l" rtl="1">
            <a:defRPr sz="1000"/>
          </a:pP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- диапазон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Ресурс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для ячеек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А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2: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А7</a:t>
          </a:r>
          <a:r>
            <a:rPr lang="en-US" sz="1100" b="0" i="0" strike="noStrike" baseline="0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 паролем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aaa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.</a:t>
          </a:r>
          <a:endParaRPr lang="en-US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- диапазон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Стоимость 1 часа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для ячеек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В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2: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В7</a:t>
          </a:r>
          <a:r>
            <a:rPr lang="en-US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 паролем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bbb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.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П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роверить установленную защиту, путем ввода данных в защищаемые ячейки.</a:t>
          </a:r>
        </a:p>
      </xdr:txBody>
    </xdr:sp>
    <xdr:clientData fPrintsWithSheet="0"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695324" y="419100"/>
    <xdr:ext cx="3286125" cy="1828800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>
          <a:spLocks noChangeArrowheads="1"/>
        </xdr:cNvSpPr>
      </xdr:nvSpPr>
      <xdr:spPr bwMode="auto">
        <a:xfrm>
          <a:off x="695324" y="419100"/>
          <a:ext cx="3286125" cy="1828800"/>
        </a:xfrm>
        <a:prstGeom prst="foldedCorner">
          <a:avLst>
            <a:gd name="adj" fmla="val 5764"/>
          </a:avLst>
        </a:prstGeom>
        <a:solidFill>
          <a:srgbClr val="FFFF99"/>
        </a:solidFill>
        <a:ln w="12700">
          <a:solidFill>
            <a:srgbClr val="000080"/>
          </a:solidFill>
          <a:round/>
          <a:headEnd/>
          <a:tailEnd/>
        </a:ln>
      </xdr:spPr>
      <xdr:txBody>
        <a:bodyPr vertOverflow="clip" wrap="square" lIns="72000" tIns="72000" rIns="72000" bIns="72000" anchor="t" upright="1"/>
        <a:lstStyle/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ЗАДАНИЕ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С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крыть лист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У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становить защиту структуры</a:t>
          </a:r>
          <a:r>
            <a:rPr lang="ru-RU" sz="1100" b="0" i="0" strike="noStrike" baseline="0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книги с паролем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111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 </a:t>
          </a:r>
        </a:p>
        <a:p>
          <a:pPr algn="l" rtl="1">
            <a:defRPr sz="1000"/>
          </a:pP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Проверить действие защиты.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С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нять защиту книги и отобразить лист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609600" y="323849"/>
    <xdr:ext cx="4267200" cy="3667125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>
          <a:spLocks noChangeArrowheads="1"/>
        </xdr:cNvSpPr>
      </xdr:nvSpPr>
      <xdr:spPr bwMode="auto">
        <a:xfrm>
          <a:off x="609600" y="323849"/>
          <a:ext cx="4267200" cy="3667125"/>
        </a:xfrm>
        <a:prstGeom prst="foldedCorner">
          <a:avLst>
            <a:gd name="adj" fmla="val 5764"/>
          </a:avLst>
        </a:prstGeom>
        <a:solidFill>
          <a:srgbClr val="FFFF99"/>
        </a:solidFill>
        <a:ln w="12700">
          <a:solidFill>
            <a:srgbClr val="000080"/>
          </a:solidFill>
          <a:round/>
          <a:headEnd/>
          <a:tailEnd/>
        </a:ln>
      </xdr:spPr>
      <xdr:txBody>
        <a:bodyPr vertOverflow="clip" wrap="square" lIns="72000" tIns="72000" rIns="72000" bIns="72000" anchor="t" upright="1"/>
        <a:lstStyle/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ЗАДАНИЕ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П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ометить</a:t>
          </a:r>
          <a:r>
            <a:rPr lang="ru-RU" sz="1100" b="0" i="0" strike="noStrike" baseline="0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документ как окончательный.</a:t>
          </a:r>
        </a:p>
        <a:p>
          <a:pPr algn="l" rtl="1">
            <a:defRPr sz="1000"/>
          </a:pPr>
          <a:r>
            <a:rPr lang="ru-RU" sz="1100" b="0" i="0" strike="noStrike" baseline="0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Проверить, что изменилось на Ленте.</a:t>
          </a:r>
        </a:p>
        <a:p>
          <a:pPr algn="l" rtl="1">
            <a:defRPr sz="1000"/>
          </a:pPr>
          <a:endParaRPr lang="ru-RU" sz="1100" b="0" i="0" strike="noStrike" baseline="0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С</a:t>
          </a:r>
          <a:r>
            <a:rPr lang="ru-RU" sz="1100" b="0" i="0" strike="noStrike" baseline="0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нять защиту.</a:t>
          </a: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endParaRPr lang="ru-RU" sz="1100" b="1" i="0" strike="noStrike">
            <a:solidFill>
              <a:srgbClr val="FF0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endParaRPr lang="ru-RU" sz="1100" b="1" i="0" strike="noStrike">
            <a:solidFill>
              <a:srgbClr val="FF0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У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становить защиту на открытие файла, указав пароль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111</a:t>
          </a:r>
          <a:r>
            <a:rPr lang="en-US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 </a:t>
          </a: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З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акрыть и</a:t>
          </a:r>
          <a:r>
            <a:rPr lang="ru-RU" sz="1100" b="0" i="0" strike="noStrike" baseline="0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о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ткрыть файл, отредактировать даные.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становить защиту на внесение изменений в файл, указав пароль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222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 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8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8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З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акрыть и открыть файл, отредактировать даные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и сохранить документ. 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С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нять все пароли.</a:t>
          </a: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1</xdr:row>
      <xdr:rowOff>19049</xdr:rowOff>
    </xdr:from>
    <xdr:to>
      <xdr:col>11</xdr:col>
      <xdr:colOff>447674</xdr:colOff>
      <xdr:row>14</xdr:row>
      <xdr:rowOff>66675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9058274" y="209549"/>
          <a:ext cx="5324475" cy="252412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становить защиту ячеек листа с паролем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111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учитывая следующие особенности при дальнейшей работе на листе: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можно изменять диапазон Тарифная ставка (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C2:C15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нельзя видеть формулы, по которым расчитаны данные столбцов  Подоходный налог и К выдаче (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F2:G15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значение Курса доллара (ячейка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D18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может изменять только тот, кто знает пароль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USD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установленную защиту, путем ввода данных в защищаемые ячейки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2</xdr:row>
      <xdr:rowOff>47625</xdr:rowOff>
    </xdr:from>
    <xdr:to>
      <xdr:col>6</xdr:col>
      <xdr:colOff>809624</xdr:colOff>
      <xdr:row>7</xdr:row>
      <xdr:rowOff>142875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4152899" y="457200"/>
          <a:ext cx="3457575" cy="10096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олучить таблицу с данными для планирования выплат суммы кредита 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5</xdr:row>
      <xdr:rowOff>123824</xdr:rowOff>
    </xdr:from>
    <xdr:to>
      <xdr:col>2</xdr:col>
      <xdr:colOff>438149</xdr:colOff>
      <xdr:row>15</xdr:row>
      <xdr:rowOff>57149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95249" y="1038224"/>
          <a:ext cx="2276475" cy="17430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олучить таблицу с данными для выбора класса авто в зависимости от количества дней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стоимости аренды и специальной действующей скидки.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8</xdr:row>
      <xdr:rowOff>142875</xdr:rowOff>
    </xdr:from>
    <xdr:to>
      <xdr:col>8</xdr:col>
      <xdr:colOff>352424</xdr:colOff>
      <xdr:row>17</xdr:row>
      <xdr:rowOff>95250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4267199" y="1647825"/>
          <a:ext cx="5476875" cy="15906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оздать сценарии для планирования накоплений при различных условиях.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бъединить со сценариями, созданными на листе ИСТОЧНИК (2)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отчеты в виде структуры и сводной таблицы.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285751</xdr:colOff>
      <xdr:row>0</xdr:row>
      <xdr:rowOff>28575</xdr:rowOff>
    </xdr:from>
    <xdr:to>
      <xdr:col>14</xdr:col>
      <xdr:colOff>590551</xdr:colOff>
      <xdr:row>12</xdr:row>
      <xdr:rowOff>57150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638926" y="28575"/>
          <a:ext cx="5181600" cy="24955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ячейке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B4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должны отображаться: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"для физических лиц", "для юридических лиц" или "иностранный покупатель"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rgbClr val="00206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оздайте сценарий с именем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Физическое лицо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содержащий данные: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физ лицо, 200, 800, 2400, 600, 1000, 80.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rgbClr val="00206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оздайте сценарий с именем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Юридическое лицо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содержащий данные: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юр лицо, 320, 1200, 2800, 850, 1300, 125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rgbClr val="00206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оздайте сценарий с именем </a:t>
          </a: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Иностранный покупатель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содержащий данные: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иностр покупатель, 400, 1500, 4000, 1000, 2000, 100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rgbClr val="00206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05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отчет в виде структуры и в виде сводной таблицы, показывая результаты расчета итоговой суммы и транспортных услуг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50" b="0" i="0" u="none" strike="noStrike" kern="0" cap="none" spc="0" normalizeH="0" baseline="0" noProof="0">
            <a:ln>
              <a:noFill/>
            </a:ln>
            <a:solidFill>
              <a:srgbClr val="00206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</xdr:row>
      <xdr:rowOff>85726</xdr:rowOff>
    </xdr:from>
    <xdr:to>
      <xdr:col>10</xdr:col>
      <xdr:colOff>485775</xdr:colOff>
      <xdr:row>9</xdr:row>
      <xdr:rowOff>171450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4829175" y="276226"/>
          <a:ext cx="4667250" cy="1543049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какой должна быть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Сумма, €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), чтобы количество литров составило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66,3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размер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Ежемесячной выплаты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В9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при условии, что кредит будет выплачиваться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года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6</xdr:row>
      <xdr:rowOff>180975</xdr:rowOff>
    </xdr:from>
    <xdr:to>
      <xdr:col>4</xdr:col>
      <xdr:colOff>677366</xdr:colOff>
      <xdr:row>22</xdr:row>
      <xdr:rowOff>7349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/>
      </xdr:nvSpPr>
      <xdr:spPr>
        <a:xfrm>
          <a:off x="333375" y="1543050"/>
          <a:ext cx="4973141" cy="3026774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Тарифную ставку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сотрудника №1 при условии, что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 выдаче, руб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должно составить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16100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р. 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chemeClr val="tx1">
                <a:lumMod val="50000"/>
                <a:lumOff val="50000"/>
              </a:schemeClr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для сотрудника №2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Отработано часов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чтобы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 выдаче, руб.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составило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22450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р.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chemeClr val="tx1">
                <a:lumMod val="50000"/>
                <a:lumOff val="50000"/>
              </a:schemeClr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какой процент премии должен быть у сотрудников, чтобы итоговая сумма была равна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800 тыс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руб, при условии, что процент премии сотрудников, отработавших свыше 10 лет должна быть в 2 раза больше, чем у тех, кто отработал не более 10 лет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8</xdr:row>
      <xdr:rowOff>9525</xdr:rowOff>
    </xdr:from>
    <xdr:to>
      <xdr:col>9</xdr:col>
      <xdr:colOff>19050</xdr:colOff>
      <xdr:row>16</xdr:row>
      <xdr:rowOff>161926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4010025" y="1476375"/>
          <a:ext cx="4381500" cy="160020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размер Ежемесячного платежа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(ячейка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C5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), чтобы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выгода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от вклада составила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100 тыс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количество цемента и песка, которые можно купить на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13 800 р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., при условии, что количества песка должно быть в 3 раза больше цемента.</a:t>
          </a: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247650</xdr:colOff>
      <xdr:row>1</xdr:row>
      <xdr:rowOff>76201</xdr:rowOff>
    </xdr:from>
    <xdr:to>
      <xdr:col>17</xdr:col>
      <xdr:colOff>409575</xdr:colOff>
      <xdr:row>19</xdr:row>
      <xdr:rowOff>180975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pSpPr/>
      </xdr:nvGrpSpPr>
      <xdr:grpSpPr>
        <a:xfrm>
          <a:off x="7715250" y="371476"/>
          <a:ext cx="2600325" cy="3762374"/>
          <a:chOff x="7191375" y="466726"/>
          <a:chExt cx="2600325" cy="3619499"/>
        </a:xfrm>
      </xdr:grpSpPr>
      <xdr:pic>
        <xdr:nvPicPr>
          <xdr:cNvPr id="3" name="Рисунок 2" descr="map.gif">
            <a:extLst>
              <a:ext uri="{FF2B5EF4-FFF2-40B4-BE49-F238E27FC236}">
                <a16:creationId xmlns:a16="http://schemas.microsoft.com/office/drawing/2014/main" id="{00000000-0008-0000-3A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7191375" y="666750"/>
            <a:ext cx="2600325" cy="3419475"/>
          </a:xfrm>
          <a:prstGeom prst="rect">
            <a:avLst/>
          </a:prstGeom>
        </xdr:spPr>
      </xdr:pic>
      <xdr:sp macro="" textlink="">
        <xdr:nvSpPr>
          <xdr:cNvPr id="4" name="Скругленная прямоугольная выноска 3">
            <a:extLst>
              <a:ext uri="{FF2B5EF4-FFF2-40B4-BE49-F238E27FC236}">
                <a16:creationId xmlns:a16="http://schemas.microsoft.com/office/drawing/2014/main" id="{00000000-0008-0000-3A00-000004000000}"/>
              </a:ext>
            </a:extLst>
          </xdr:cNvPr>
          <xdr:cNvSpPr/>
        </xdr:nvSpPr>
        <xdr:spPr>
          <a:xfrm>
            <a:off x="8982075" y="1390650"/>
            <a:ext cx="676275" cy="266700"/>
          </a:xfrm>
          <a:prstGeom prst="wedgeRoundRectCallout">
            <a:avLst>
              <a:gd name="adj1" fmla="val -37500"/>
              <a:gd name="adj2" fmla="val 78629"/>
              <a:gd name="adj3" fmla="val 16667"/>
            </a:avLst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ru-RU" sz="1100"/>
              <a:t>Склад 1</a:t>
            </a:r>
          </a:p>
        </xdr:txBody>
      </xdr:sp>
      <xdr:sp macro="" textlink="">
        <xdr:nvSpPr>
          <xdr:cNvPr id="5" name="Скругленная прямоугольная выноска 4">
            <a:extLst>
              <a:ext uri="{FF2B5EF4-FFF2-40B4-BE49-F238E27FC236}">
                <a16:creationId xmlns:a16="http://schemas.microsoft.com/office/drawing/2014/main" id="{00000000-0008-0000-3A00-000005000000}"/>
              </a:ext>
            </a:extLst>
          </xdr:cNvPr>
          <xdr:cNvSpPr/>
        </xdr:nvSpPr>
        <xdr:spPr>
          <a:xfrm>
            <a:off x="7981949" y="466726"/>
            <a:ext cx="714376" cy="276224"/>
          </a:xfrm>
          <a:prstGeom prst="wedgeRoundRectCallout">
            <a:avLst>
              <a:gd name="adj1" fmla="val -37500"/>
              <a:gd name="adj2" fmla="val 78629"/>
              <a:gd name="adj3" fmla="val 16667"/>
            </a:avLst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ru-RU" sz="1100"/>
              <a:t>Склад 2</a:t>
            </a:r>
          </a:p>
        </xdr:txBody>
      </xdr:sp>
      <xdr:sp macro="" textlink="">
        <xdr:nvSpPr>
          <xdr:cNvPr id="6" name="Овальная выноска 5">
            <a:extLst>
              <a:ext uri="{FF2B5EF4-FFF2-40B4-BE49-F238E27FC236}">
                <a16:creationId xmlns:a16="http://schemas.microsoft.com/office/drawing/2014/main" id="{00000000-0008-0000-3A00-000006000000}"/>
              </a:ext>
            </a:extLst>
          </xdr:cNvPr>
          <xdr:cNvSpPr/>
        </xdr:nvSpPr>
        <xdr:spPr>
          <a:xfrm>
            <a:off x="7591426" y="2352675"/>
            <a:ext cx="304800" cy="285750"/>
          </a:xfrm>
          <a:prstGeom prst="wedgeEllipseCallout">
            <a:avLst>
              <a:gd name="adj1" fmla="val -44089"/>
              <a:gd name="adj2" fmla="val 102500"/>
            </a:avLst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ru-RU" sz="1100"/>
              <a:t>1</a:t>
            </a:r>
          </a:p>
        </xdr:txBody>
      </xdr:sp>
      <xdr:sp macro="" textlink="">
        <xdr:nvSpPr>
          <xdr:cNvPr id="7" name="Овальная выноска 6">
            <a:extLst>
              <a:ext uri="{FF2B5EF4-FFF2-40B4-BE49-F238E27FC236}">
                <a16:creationId xmlns:a16="http://schemas.microsoft.com/office/drawing/2014/main" id="{00000000-0008-0000-3A00-000007000000}"/>
              </a:ext>
            </a:extLst>
          </xdr:cNvPr>
          <xdr:cNvSpPr/>
        </xdr:nvSpPr>
        <xdr:spPr>
          <a:xfrm>
            <a:off x="8429626" y="2047875"/>
            <a:ext cx="304800" cy="285750"/>
          </a:xfrm>
          <a:prstGeom prst="wedgeEllipseCallout">
            <a:avLst>
              <a:gd name="adj1" fmla="val -44089"/>
              <a:gd name="adj2" fmla="val 102500"/>
            </a:avLst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ru-RU" sz="1100"/>
              <a:t>2</a:t>
            </a:r>
          </a:p>
        </xdr:txBody>
      </xdr:sp>
      <xdr:sp macro="" textlink="">
        <xdr:nvSpPr>
          <xdr:cNvPr id="8" name="Овальная выноска 7">
            <a:extLst>
              <a:ext uri="{FF2B5EF4-FFF2-40B4-BE49-F238E27FC236}">
                <a16:creationId xmlns:a16="http://schemas.microsoft.com/office/drawing/2014/main" id="{00000000-0008-0000-3A00-000008000000}"/>
              </a:ext>
            </a:extLst>
          </xdr:cNvPr>
          <xdr:cNvSpPr/>
        </xdr:nvSpPr>
        <xdr:spPr>
          <a:xfrm>
            <a:off x="7334251" y="1076325"/>
            <a:ext cx="304800" cy="285750"/>
          </a:xfrm>
          <a:prstGeom prst="wedgeEllipseCallout">
            <a:avLst>
              <a:gd name="adj1" fmla="val -44089"/>
              <a:gd name="adj2" fmla="val 102500"/>
            </a:avLst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ru-RU" sz="1100"/>
              <a:t>3</a:t>
            </a:r>
          </a:p>
        </xdr:txBody>
      </xdr:sp>
      <xdr:sp macro="" textlink="">
        <xdr:nvSpPr>
          <xdr:cNvPr id="9" name="Овальная выноска 8">
            <a:extLst>
              <a:ext uri="{FF2B5EF4-FFF2-40B4-BE49-F238E27FC236}">
                <a16:creationId xmlns:a16="http://schemas.microsoft.com/office/drawing/2014/main" id="{00000000-0008-0000-3A00-000009000000}"/>
              </a:ext>
            </a:extLst>
          </xdr:cNvPr>
          <xdr:cNvSpPr/>
        </xdr:nvSpPr>
        <xdr:spPr>
          <a:xfrm>
            <a:off x="9144001" y="1790699"/>
            <a:ext cx="304800" cy="257176"/>
          </a:xfrm>
          <a:prstGeom prst="wedgeEllipseCallout">
            <a:avLst>
              <a:gd name="adj1" fmla="val -44089"/>
              <a:gd name="adj2" fmla="val 102500"/>
            </a:avLst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ru-RU" sz="1100"/>
              <a:t>4</a:t>
            </a:r>
          </a:p>
        </xdr:txBody>
      </xdr:sp>
      <xdr:sp macro="" textlink="">
        <xdr:nvSpPr>
          <xdr:cNvPr id="10" name="Овальная выноска 9">
            <a:extLst>
              <a:ext uri="{FF2B5EF4-FFF2-40B4-BE49-F238E27FC236}">
                <a16:creationId xmlns:a16="http://schemas.microsoft.com/office/drawing/2014/main" id="{00000000-0008-0000-3A00-00000A000000}"/>
              </a:ext>
            </a:extLst>
          </xdr:cNvPr>
          <xdr:cNvSpPr/>
        </xdr:nvSpPr>
        <xdr:spPr>
          <a:xfrm>
            <a:off x="9144001" y="2409825"/>
            <a:ext cx="304800" cy="285750"/>
          </a:xfrm>
          <a:prstGeom prst="wedgeEllipseCallout">
            <a:avLst>
              <a:gd name="adj1" fmla="val -44089"/>
              <a:gd name="adj2" fmla="val 102500"/>
            </a:avLst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ru-RU" sz="1100"/>
              <a:t>5</a:t>
            </a:r>
          </a:p>
        </xdr:txBody>
      </xdr:sp>
    </xdr:grpSp>
    <xdr:clientData/>
  </xdr:twoCellAnchor>
  <xdr:twoCellAnchor>
    <xdr:from>
      <xdr:col>7</xdr:col>
      <xdr:colOff>209551</xdr:colOff>
      <xdr:row>0</xdr:row>
      <xdr:rowOff>133350</xdr:rowOff>
    </xdr:from>
    <xdr:to>
      <xdr:col>13</xdr:col>
      <xdr:colOff>76200</xdr:colOff>
      <xdr:row>8</xdr:row>
      <xdr:rowOff>95250</xdr:rowOff>
    </xdr:to>
    <xdr:sp macro="" textlink="">
      <xdr:nvSpPr>
        <xdr:cNvPr id="11" name="Загнутый угол 6">
          <a:extLst>
            <a:ext uri="{FF2B5EF4-FFF2-40B4-BE49-F238E27FC236}">
              <a16:creationId xmlns:a16="http://schemas.microsoft.com/office/drawing/2014/main" id="{00000000-0008-0000-3A00-00000B000000}"/>
            </a:ext>
          </a:extLst>
        </xdr:cNvPr>
        <xdr:cNvSpPr/>
      </xdr:nvSpPr>
      <xdr:spPr>
        <a:xfrm>
          <a:off x="4429126" y="133350"/>
          <a:ext cx="3114674" cy="16954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аспределить доставку товара в магазины с 2-х складов таким образом, чтобы затраты на доставку были минимальны.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честь требуемое количество единиц товара в каждый из магазинов и емкость каждого склада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687162</xdr:colOff>
      <xdr:row>19</xdr:row>
      <xdr:rowOff>44885</xdr:rowOff>
    </xdr:from>
    <xdr:to>
      <xdr:col>10</xdr:col>
      <xdr:colOff>773906</xdr:colOff>
      <xdr:row>37</xdr:row>
      <xdr:rowOff>83342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87162" y="4724041"/>
          <a:ext cx="7980588" cy="325314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2</xdr:row>
      <xdr:rowOff>0</xdr:rowOff>
    </xdr:from>
    <xdr:to>
      <xdr:col>11</xdr:col>
      <xdr:colOff>600075</xdr:colOff>
      <xdr:row>14</xdr:row>
      <xdr:rowOff>119118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3051" y="409575"/>
          <a:ext cx="3648074" cy="2309868"/>
        </a:xfrm>
        <a:prstGeom prst="rect">
          <a:avLst/>
        </a:prstGeom>
      </xdr:spPr>
    </xdr:pic>
    <xdr:clientData/>
  </xdr:twoCellAnchor>
  <xdr:twoCellAnchor>
    <xdr:from>
      <xdr:col>6</xdr:col>
      <xdr:colOff>523875</xdr:colOff>
      <xdr:row>4</xdr:row>
      <xdr:rowOff>80962</xdr:rowOff>
    </xdr:from>
    <xdr:to>
      <xdr:col>14</xdr:col>
      <xdr:colOff>219075</xdr:colOff>
      <xdr:row>19</xdr:row>
      <xdr:rowOff>109537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601980</xdr:colOff>
      <xdr:row>1</xdr:row>
      <xdr:rowOff>22860</xdr:rowOff>
    </xdr:from>
    <xdr:to>
      <xdr:col>14</xdr:col>
      <xdr:colOff>114300</xdr:colOff>
      <xdr:row>13</xdr:row>
      <xdr:rowOff>43871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0380" y="251460"/>
          <a:ext cx="3779520" cy="239273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</xdr:row>
      <xdr:rowOff>104775</xdr:rowOff>
    </xdr:from>
    <xdr:to>
      <xdr:col>13</xdr:col>
      <xdr:colOff>466725</xdr:colOff>
      <xdr:row>17</xdr:row>
      <xdr:rowOff>23812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16</xdr:col>
      <xdr:colOff>171522</xdr:colOff>
      <xdr:row>15</xdr:row>
      <xdr:rowOff>76199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825" y="409575"/>
          <a:ext cx="3829122" cy="2438399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8</xdr:row>
      <xdr:rowOff>109537</xdr:rowOff>
    </xdr:from>
    <xdr:to>
      <xdr:col>7</xdr:col>
      <xdr:colOff>38100</xdr:colOff>
      <xdr:row>23</xdr:row>
      <xdr:rowOff>138112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1</xdr:rowOff>
    </xdr:from>
    <xdr:to>
      <xdr:col>6</xdr:col>
      <xdr:colOff>381000</xdr:colOff>
      <xdr:row>29</xdr:row>
      <xdr:rowOff>117195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495676"/>
          <a:ext cx="6248400" cy="1926944"/>
        </a:xfrm>
        <a:prstGeom prst="rect">
          <a:avLst/>
        </a:prstGeom>
      </xdr:spPr>
    </xdr:pic>
    <xdr:clientData/>
  </xdr:twoCellAnchor>
  <xdr:twoCellAnchor>
    <xdr:from>
      <xdr:col>5</xdr:col>
      <xdr:colOff>114301</xdr:colOff>
      <xdr:row>1</xdr:row>
      <xdr:rowOff>66675</xdr:rowOff>
    </xdr:from>
    <xdr:to>
      <xdr:col>14</xdr:col>
      <xdr:colOff>342901</xdr:colOff>
      <xdr:row>21</xdr:row>
      <xdr:rowOff>9526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</xdr:rowOff>
    </xdr:from>
    <xdr:to>
      <xdr:col>18</xdr:col>
      <xdr:colOff>60960</xdr:colOff>
      <xdr:row>19</xdr:row>
      <xdr:rowOff>107137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228601"/>
          <a:ext cx="6156960" cy="3393261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5</xdr:row>
      <xdr:rowOff>47626</xdr:rowOff>
    </xdr:from>
    <xdr:to>
      <xdr:col>13</xdr:col>
      <xdr:colOff>361950</xdr:colOff>
      <xdr:row>27</xdr:row>
      <xdr:rowOff>109538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</xdr:row>
      <xdr:rowOff>0</xdr:rowOff>
    </xdr:from>
    <xdr:to>
      <xdr:col>16</xdr:col>
      <xdr:colOff>293915</xdr:colOff>
      <xdr:row>14</xdr:row>
      <xdr:rowOff>141650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0876" y="228600"/>
          <a:ext cx="3951514" cy="2522900"/>
        </a:xfrm>
        <a:prstGeom prst="rect">
          <a:avLst/>
        </a:prstGeom>
      </xdr:spPr>
    </xdr:pic>
    <xdr:clientData/>
  </xdr:twoCellAnchor>
  <xdr:twoCellAnchor>
    <xdr:from>
      <xdr:col>2</xdr:col>
      <xdr:colOff>19049</xdr:colOff>
      <xdr:row>3</xdr:row>
      <xdr:rowOff>119062</xdr:rowOff>
    </xdr:from>
    <xdr:to>
      <xdr:col>8</xdr:col>
      <xdr:colOff>390524</xdr:colOff>
      <xdr:row>20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428625</xdr:colOff>
      <xdr:row>1</xdr:row>
      <xdr:rowOff>28575</xdr:rowOff>
    </xdr:from>
    <xdr:to>
      <xdr:col>12</xdr:col>
      <xdr:colOff>423894</xdr:colOff>
      <xdr:row>14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3900" y="257175"/>
          <a:ext cx="3652869" cy="2333625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4</xdr:row>
      <xdr:rowOff>180974</xdr:rowOff>
    </xdr:from>
    <xdr:to>
      <xdr:col>7</xdr:col>
      <xdr:colOff>219075</xdr:colOff>
      <xdr:row>20</xdr:row>
      <xdr:rowOff>57149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25401</xdr:rowOff>
    </xdr:from>
    <xdr:to>
      <xdr:col>12</xdr:col>
      <xdr:colOff>381000</xdr:colOff>
      <xdr:row>35</xdr:row>
      <xdr:rowOff>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6353" b="10058"/>
        <a:stretch/>
      </xdr:blipFill>
      <xdr:spPr>
        <a:xfrm>
          <a:off x="495300" y="3616326"/>
          <a:ext cx="7600950" cy="2870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4</xdr:row>
      <xdr:rowOff>14286</xdr:rowOff>
    </xdr:from>
    <xdr:to>
      <xdr:col>12</xdr:col>
      <xdr:colOff>361950</xdr:colOff>
      <xdr:row>20</xdr:row>
      <xdr:rowOff>123824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</xdr:colOff>
          <xdr:row>19</xdr:row>
          <xdr:rowOff>76200</xdr:rowOff>
        </xdr:from>
        <xdr:to>
          <xdr:col>7</xdr:col>
          <xdr:colOff>104775</xdr:colOff>
          <xdr:row>20</xdr:row>
          <xdr:rowOff>104775</xdr:rowOff>
        </xdr:to>
        <xdr:sp macro="" textlink="">
          <xdr:nvSpPr>
            <xdr:cNvPr id="65537" name="Check Box 1" hidden="1">
              <a:extLst>
                <a:ext uri="{63B3BB69-23CF-44E3-9099-C40C66FF867C}">
                  <a14:compatExt spid="_x0000_s65537"/>
                </a:ext>
                <a:ext uri="{FF2B5EF4-FFF2-40B4-BE49-F238E27FC236}">
                  <a16:creationId xmlns:a16="http://schemas.microsoft.com/office/drawing/2014/main" id="{00000000-0008-0000-4300-000001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3366FF" mc:Ignorable="a14" a14:legacySpreadsheetColorIndex="48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Запад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180975</xdr:colOff>
          <xdr:row>19</xdr:row>
          <xdr:rowOff>85725</xdr:rowOff>
        </xdr:from>
        <xdr:to>
          <xdr:col>8</xdr:col>
          <xdr:colOff>266700</xdr:colOff>
          <xdr:row>20</xdr:row>
          <xdr:rowOff>114300</xdr:rowOff>
        </xdr:to>
        <xdr:sp macro="" textlink="">
          <xdr:nvSpPr>
            <xdr:cNvPr id="65538" name="Check Box 2" hidden="1">
              <a:extLst>
                <a:ext uri="{63B3BB69-23CF-44E3-9099-C40C66FF867C}">
                  <a14:compatExt spid="_x0000_s65538"/>
                </a:ext>
                <a:ext uri="{FF2B5EF4-FFF2-40B4-BE49-F238E27FC236}">
                  <a16:creationId xmlns:a16="http://schemas.microsoft.com/office/drawing/2014/main" id="{00000000-0008-0000-4300-000002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800000" mc:Ignorable="a14" a14:legacySpreadsheetColorIndex="16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Север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371475</xdr:colOff>
          <xdr:row>19</xdr:row>
          <xdr:rowOff>95250</xdr:rowOff>
        </xdr:from>
        <xdr:to>
          <xdr:col>9</xdr:col>
          <xdr:colOff>457200</xdr:colOff>
          <xdr:row>20</xdr:row>
          <xdr:rowOff>123825</xdr:rowOff>
        </xdr:to>
        <xdr:sp macro="" textlink="">
          <xdr:nvSpPr>
            <xdr:cNvPr id="65539" name="Check Box 3" hidden="1">
              <a:extLst>
                <a:ext uri="{63B3BB69-23CF-44E3-9099-C40C66FF867C}">
                  <a14:compatExt spid="_x0000_s65539"/>
                </a:ext>
                <a:ext uri="{FF2B5EF4-FFF2-40B4-BE49-F238E27FC236}">
                  <a16:creationId xmlns:a16="http://schemas.microsoft.com/office/drawing/2014/main" id="{00000000-0008-0000-4300-000003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99CC00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Восток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533400</xdr:colOff>
          <xdr:row>19</xdr:row>
          <xdr:rowOff>95250</xdr:rowOff>
        </xdr:from>
        <xdr:to>
          <xdr:col>11</xdr:col>
          <xdr:colOff>9525</xdr:colOff>
          <xdr:row>20</xdr:row>
          <xdr:rowOff>123825</xdr:rowOff>
        </xdr:to>
        <xdr:sp macro="" textlink="">
          <xdr:nvSpPr>
            <xdr:cNvPr id="65540" name="Check Box 4" hidden="1">
              <a:extLst>
                <a:ext uri="{63B3BB69-23CF-44E3-9099-C40C66FF867C}">
                  <a14:compatExt spid="_x0000_s65540"/>
                </a:ext>
                <a:ext uri="{FF2B5EF4-FFF2-40B4-BE49-F238E27FC236}">
                  <a16:creationId xmlns:a16="http://schemas.microsoft.com/office/drawing/2014/main" id="{00000000-0008-0000-4300-000004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800080" mc:Ignorable="a14" a14:legacySpreadsheetColorIndex="36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Юг</a:t>
              </a:r>
            </a:p>
          </xdr:txBody>
        </xdr:sp>
        <xdr:clientData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67732</xdr:colOff>
      <xdr:row>2</xdr:row>
      <xdr:rowOff>124883</xdr:rowOff>
    </xdr:from>
    <xdr:to>
      <xdr:col>25</xdr:col>
      <xdr:colOff>118533</xdr:colOff>
      <xdr:row>26</xdr:row>
      <xdr:rowOff>175683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0907" r="46954" b="9364"/>
        <a:stretch/>
      </xdr:blipFill>
      <xdr:spPr>
        <a:xfrm>
          <a:off x="9042399" y="537633"/>
          <a:ext cx="6802967" cy="4421717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2</xdr:row>
      <xdr:rowOff>80962</xdr:rowOff>
    </xdr:from>
    <xdr:to>
      <xdr:col>12</xdr:col>
      <xdr:colOff>447675</xdr:colOff>
      <xdr:row>17</xdr:row>
      <xdr:rowOff>109537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333375</xdr:colOff>
          <xdr:row>4</xdr:row>
          <xdr:rowOff>152400</xdr:rowOff>
        </xdr:from>
        <xdr:to>
          <xdr:col>12</xdr:col>
          <xdr:colOff>142875</xdr:colOff>
          <xdr:row>7</xdr:row>
          <xdr:rowOff>142875</xdr:rowOff>
        </xdr:to>
        <xdr:sp macro="" textlink="">
          <xdr:nvSpPr>
            <xdr:cNvPr id="66562" name="Spinner 2" hidden="1">
              <a:extLst>
                <a:ext uri="{63B3BB69-23CF-44E3-9099-C40C66FF867C}">
                  <a14:compatExt spid="_x0000_s66562"/>
                </a:ext>
                <a:ext uri="{FF2B5EF4-FFF2-40B4-BE49-F238E27FC236}">
                  <a16:creationId xmlns:a16="http://schemas.microsoft.com/office/drawing/2014/main" id="{00000000-0008-0000-4400-000002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14</xdr:row>
      <xdr:rowOff>123825</xdr:rowOff>
    </xdr:from>
    <xdr:to>
      <xdr:col>9</xdr:col>
      <xdr:colOff>304800</xdr:colOff>
      <xdr:row>21</xdr:row>
      <xdr:rowOff>171450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SpPr/>
      </xdr:nvSpPr>
      <xdr:spPr>
        <a:xfrm>
          <a:off x="2562225" y="2705100"/>
          <a:ext cx="3600450" cy="13144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ячейке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построить спарклайн вида График.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Изменить для максимального значения цвет маркера на зеленый, а для минимального - красный.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ячейке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K3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построить спарклайн вида Гистограмма.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495300</xdr:colOff>
      <xdr:row>4</xdr:row>
      <xdr:rowOff>114300</xdr:rowOff>
    </xdr:from>
    <xdr:to>
      <xdr:col>11</xdr:col>
      <xdr:colOff>209550</xdr:colOff>
      <xdr:row>8</xdr:row>
      <xdr:rowOff>133350</xdr:rowOff>
    </xdr:to>
    <xdr:sp macro="" textlink="">
      <xdr:nvSpPr>
        <xdr:cNvPr id="3" name="Загнутый угол 1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SpPr/>
      </xdr:nvSpPr>
      <xdr:spPr>
        <a:xfrm>
          <a:off x="4524375" y="866775"/>
          <a:ext cx="2762250" cy="742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2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ЭТО Доп.задание, для самопроверки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7</xdr:row>
      <xdr:rowOff>166687</xdr:rowOff>
    </xdr:from>
    <xdr:to>
      <xdr:col>5</xdr:col>
      <xdr:colOff>695325</xdr:colOff>
      <xdr:row>22</xdr:row>
      <xdr:rowOff>52387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304799</xdr:colOff>
      <xdr:row>4</xdr:row>
      <xdr:rowOff>28576</xdr:rowOff>
    </xdr:from>
    <xdr:to>
      <xdr:col>16</xdr:col>
      <xdr:colOff>104774</xdr:colOff>
      <xdr:row>24</xdr:row>
      <xdr:rowOff>19050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GrpSpPr/>
      </xdr:nvGrpSpPr>
      <xdr:grpSpPr>
        <a:xfrm>
          <a:off x="7486649" y="800101"/>
          <a:ext cx="4676775" cy="3800474"/>
          <a:chOff x="7486649" y="800101"/>
          <a:chExt cx="4676775" cy="3800474"/>
        </a:xfrm>
      </xdr:grpSpPr>
      <xdr:sp macro="" textlink="">
        <xdr:nvSpPr>
          <xdr:cNvPr id="4" name="Загнутый угол 2">
            <a:extLst>
              <a:ext uri="{FF2B5EF4-FFF2-40B4-BE49-F238E27FC236}">
                <a16:creationId xmlns:a16="http://schemas.microsoft.com/office/drawing/2014/main" id="{00000000-0008-0000-4600-000004000000}"/>
              </a:ext>
            </a:extLst>
          </xdr:cNvPr>
          <xdr:cNvSpPr/>
        </xdr:nvSpPr>
        <xdr:spPr>
          <a:xfrm>
            <a:off x="7486649" y="800101"/>
            <a:ext cx="4676775" cy="3800474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defTabSz="914400" rtl="0" eaLnBrk="0" fontAlgn="base" latinLnBrk="0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зменить диаграмму - привести ее к такому же виду как на рис. </a:t>
            </a:r>
          </a:p>
          <a:p>
            <a:pPr marL="0" marR="0" lvl="0" indent="0" defTabSz="914400" rtl="0" eaLnBrk="0" fontAlgn="base" latinLnBrk="0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00000000-0008-0000-46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7572375" y="1495425"/>
            <a:ext cx="4467226" cy="269557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257175</xdr:colOff>
      <xdr:row>3</xdr:row>
      <xdr:rowOff>0</xdr:rowOff>
    </xdr:from>
    <xdr:to>
      <xdr:col>6</xdr:col>
      <xdr:colOff>333375</xdr:colOff>
      <xdr:row>6</xdr:row>
      <xdr:rowOff>171450</xdr:rowOff>
    </xdr:to>
    <xdr:sp macro="" textlink="">
      <xdr:nvSpPr>
        <xdr:cNvPr id="6" name="Загнутый угол 1">
          <a:extLst>
            <a:ext uri="{FF2B5EF4-FFF2-40B4-BE49-F238E27FC236}">
              <a16:creationId xmlns:a16="http://schemas.microsoft.com/office/drawing/2014/main" id="{00000000-0008-0000-4600-000006000000}"/>
            </a:ext>
          </a:extLst>
        </xdr:cNvPr>
        <xdr:cNvSpPr/>
      </xdr:nvSpPr>
      <xdr:spPr>
        <a:xfrm>
          <a:off x="3038475" y="581025"/>
          <a:ext cx="2762250" cy="742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2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ЭТО Доп.задание, для самопроверки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190500</xdr:colOff>
      <xdr:row>0</xdr:row>
      <xdr:rowOff>142875</xdr:rowOff>
    </xdr:from>
    <xdr:to>
      <xdr:col>17</xdr:col>
      <xdr:colOff>133350</xdr:colOff>
      <xdr:row>10</xdr:row>
      <xdr:rowOff>9525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/>
      </xdr:nvSpPr>
      <xdr:spPr>
        <a:xfrm>
          <a:off x="8677275" y="142875"/>
          <a:ext cx="3600450" cy="19050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смешанную диаграмму потаблице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"Данные отделений банка "Деловые люди"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диаграмму с отображением итоговых значений по каждому отделению потаблице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"Выдано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Master Card"</a:t>
          </a: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714375</xdr:colOff>
      <xdr:row>2</xdr:row>
      <xdr:rowOff>209550</xdr:rowOff>
    </xdr:from>
    <xdr:to>
      <xdr:col>8</xdr:col>
      <xdr:colOff>28575</xdr:colOff>
      <xdr:row>6</xdr:row>
      <xdr:rowOff>47625</xdr:rowOff>
    </xdr:to>
    <xdr:sp macro="" textlink="">
      <xdr:nvSpPr>
        <xdr:cNvPr id="3" name="Загнутый угол 1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SpPr/>
      </xdr:nvSpPr>
      <xdr:spPr>
        <a:xfrm>
          <a:off x="3924300" y="619125"/>
          <a:ext cx="2762250" cy="742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2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ЭТО Доп.задание, для самопроверки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476250</xdr:colOff>
      <xdr:row>4</xdr:row>
      <xdr:rowOff>95250</xdr:rowOff>
    </xdr:from>
    <xdr:ext cx="4761242" cy="2572121"/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48100" y="876300"/>
          <a:ext cx="4761242" cy="2572121"/>
        </a:xfrm>
        <a:prstGeom prst="rect">
          <a:avLst/>
        </a:prstGeom>
      </xdr:spPr>
    </xdr:pic>
    <xdr:clientData/>
  </xdr:oneCellAnchor>
  <xdr:twoCellAnchor>
    <xdr:from>
      <xdr:col>5</xdr:col>
      <xdr:colOff>552450</xdr:colOff>
      <xdr:row>0</xdr:row>
      <xdr:rowOff>133350</xdr:rowOff>
    </xdr:from>
    <xdr:to>
      <xdr:col>11</xdr:col>
      <xdr:colOff>581026</xdr:colOff>
      <xdr:row>4</xdr:row>
      <xdr:rowOff>47625</xdr:rowOff>
    </xdr:to>
    <xdr:sp macro="" textlink="">
      <xdr:nvSpPr>
        <xdr:cNvPr id="3" name="Загнутый угол 4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SpPr/>
      </xdr:nvSpPr>
      <xdr:spPr>
        <a:xfrm>
          <a:off x="3924300" y="133350"/>
          <a:ext cx="3686176" cy="6953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диаграмму типа Термометр по образцу</a:t>
          </a:r>
        </a:p>
      </xdr:txBody>
    </xdr:sp>
    <xdr:clientData/>
  </xdr:twoCellAnchor>
  <xdr:twoCellAnchor>
    <xdr:from>
      <xdr:col>1</xdr:col>
      <xdr:colOff>9525</xdr:colOff>
      <xdr:row>8</xdr:row>
      <xdr:rowOff>123825</xdr:rowOff>
    </xdr:from>
    <xdr:to>
      <xdr:col>5</xdr:col>
      <xdr:colOff>9525</xdr:colOff>
      <xdr:row>12</xdr:row>
      <xdr:rowOff>142875</xdr:rowOff>
    </xdr:to>
    <xdr:sp macro="" textlink="">
      <xdr:nvSpPr>
        <xdr:cNvPr id="4" name="Загнутый угол 1">
          <a:extLst>
            <a:ext uri="{FF2B5EF4-FFF2-40B4-BE49-F238E27FC236}">
              <a16:creationId xmlns:a16="http://schemas.microsoft.com/office/drawing/2014/main" id="{00000000-0008-0000-4800-000004000000}"/>
            </a:ext>
          </a:extLst>
        </xdr:cNvPr>
        <xdr:cNvSpPr/>
      </xdr:nvSpPr>
      <xdr:spPr>
        <a:xfrm>
          <a:off x="619125" y="1628775"/>
          <a:ext cx="2762250" cy="742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2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ЭТО Доп.задание, для самопроверки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819150</xdr:colOff>
      <xdr:row>3</xdr:row>
      <xdr:rowOff>57150</xdr:rowOff>
    </xdr:from>
    <xdr:ext cx="11430" cy="104775"/>
    <xdr:pic>
      <xdr:nvPicPr>
        <xdr:cNvPr id="2" name="Рисунок 1" descr="http://st.championat.net/i/cflags/us.gif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28775" y="657225"/>
          <a:ext cx="1143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952500</xdr:colOff>
      <xdr:row>3</xdr:row>
      <xdr:rowOff>47625</xdr:rowOff>
    </xdr:from>
    <xdr:ext cx="0" cy="104775"/>
    <xdr:pic>
      <xdr:nvPicPr>
        <xdr:cNvPr id="3" name="Рисунок 2" descr="http://st.championat.net/i/cflags/us.gif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47700"/>
          <a:ext cx="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819150</xdr:colOff>
      <xdr:row>3</xdr:row>
      <xdr:rowOff>57150</xdr:rowOff>
    </xdr:from>
    <xdr:ext cx="11430" cy="104775"/>
    <xdr:pic>
      <xdr:nvPicPr>
        <xdr:cNvPr id="4" name="Рисунок 3" descr="http://st.championat.net/i/cflags/us.gif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62325" y="657225"/>
          <a:ext cx="1143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952500</xdr:colOff>
      <xdr:row>3</xdr:row>
      <xdr:rowOff>57150</xdr:rowOff>
    </xdr:from>
    <xdr:ext cx="15240" cy="104775"/>
    <xdr:pic>
      <xdr:nvPicPr>
        <xdr:cNvPr id="5" name="Рисунок 4" descr="http://st.championat.net/i/cflags/ru.gif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05300" y="657225"/>
          <a:ext cx="1524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1066800</xdr:colOff>
      <xdr:row>3</xdr:row>
      <xdr:rowOff>47625</xdr:rowOff>
    </xdr:from>
    <xdr:ext cx="7620" cy="104775"/>
    <xdr:pic>
      <xdr:nvPicPr>
        <xdr:cNvPr id="6" name="Рисунок 5" descr="http://st.championat.net/i/cflags/ru.gif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353050" y="647700"/>
          <a:ext cx="762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942975</xdr:colOff>
      <xdr:row>3</xdr:row>
      <xdr:rowOff>57150</xdr:rowOff>
    </xdr:from>
    <xdr:ext cx="24765" cy="104775"/>
    <xdr:pic>
      <xdr:nvPicPr>
        <xdr:cNvPr id="7" name="Рисунок 6" descr="http://st.championat.net/i/cflags/ru.gif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296025" y="657225"/>
          <a:ext cx="2476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990600</xdr:colOff>
      <xdr:row>2</xdr:row>
      <xdr:rowOff>38100</xdr:rowOff>
    </xdr:from>
    <xdr:ext cx="179070" cy="104775"/>
    <xdr:pic>
      <xdr:nvPicPr>
        <xdr:cNvPr id="8" name="Рисунок 11" descr="http://st.championat.net/i/cflags/ru.gif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295900" y="447675"/>
          <a:ext cx="17907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819150</xdr:colOff>
      <xdr:row>3</xdr:row>
      <xdr:rowOff>57150</xdr:rowOff>
    </xdr:from>
    <xdr:ext cx="0" cy="104775"/>
    <xdr:pic>
      <xdr:nvPicPr>
        <xdr:cNvPr id="9" name="Рисунок 13" descr="http://st.championat.net/i/cflags/us.gif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81475" y="657225"/>
          <a:ext cx="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952500</xdr:colOff>
      <xdr:row>3</xdr:row>
      <xdr:rowOff>47625</xdr:rowOff>
    </xdr:from>
    <xdr:ext cx="0" cy="104775"/>
    <xdr:pic>
      <xdr:nvPicPr>
        <xdr:cNvPr id="10" name="Рисунок 14" descr="http://st.championat.net/i/cflags/us.gif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257800" y="647700"/>
          <a:ext cx="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838200</xdr:colOff>
      <xdr:row>2</xdr:row>
      <xdr:rowOff>57150</xdr:rowOff>
    </xdr:from>
    <xdr:ext cx="180975" cy="104775"/>
    <xdr:pic>
      <xdr:nvPicPr>
        <xdr:cNvPr id="11" name="Рисунок 16" descr="http://st.championat.net/i/cflags/us.gif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66975" y="466725"/>
          <a:ext cx="1809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123824</xdr:colOff>
      <xdr:row>0</xdr:row>
      <xdr:rowOff>66675</xdr:rowOff>
    </xdr:from>
    <xdr:to>
      <xdr:col>15</xdr:col>
      <xdr:colOff>152400</xdr:colOff>
      <xdr:row>3</xdr:row>
      <xdr:rowOff>161925</xdr:rowOff>
    </xdr:to>
    <xdr:sp macro="" textlink="">
      <xdr:nvSpPr>
        <xdr:cNvPr id="12" name="Загнутый угол 4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SpPr/>
      </xdr:nvSpPr>
      <xdr:spPr>
        <a:xfrm>
          <a:off x="7029449" y="66675"/>
          <a:ext cx="3686176" cy="6953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диаграмму типа Торнадо по образцу</a:t>
          </a:r>
        </a:p>
      </xdr:txBody>
    </xdr:sp>
    <xdr:clientData/>
  </xdr:twoCellAnchor>
  <xdr:oneCellAnchor>
    <xdr:from>
      <xdr:col>8</xdr:col>
      <xdr:colOff>476250</xdr:colOff>
      <xdr:row>3</xdr:row>
      <xdr:rowOff>180975</xdr:rowOff>
    </xdr:from>
    <xdr:ext cx="5309957" cy="4001077"/>
    <xdr:pic>
      <xdr:nvPicPr>
        <xdr:cNvPr id="13" name="Picture 12" descr="Screen Clipping">
          <a:extLst>
            <a:ext uri="{FF2B5EF4-FFF2-40B4-BE49-F238E27FC236}">
              <a16:creationId xmlns:a16="http://schemas.microsoft.com/office/drawing/2014/main" id="{00000000-0008-0000-4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72275" y="781050"/>
          <a:ext cx="5309957" cy="4001077"/>
        </a:xfrm>
        <a:prstGeom prst="rect">
          <a:avLst/>
        </a:prstGeom>
      </xdr:spPr>
    </xdr:pic>
    <xdr:clientData/>
  </xdr:oneCellAnchor>
  <xdr:twoCellAnchor>
    <xdr:from>
      <xdr:col>3</xdr:col>
      <xdr:colOff>447675</xdr:colOff>
      <xdr:row>20</xdr:row>
      <xdr:rowOff>95250</xdr:rowOff>
    </xdr:from>
    <xdr:to>
      <xdr:col>6</xdr:col>
      <xdr:colOff>533400</xdr:colOff>
      <xdr:row>24</xdr:row>
      <xdr:rowOff>114300</xdr:rowOff>
    </xdr:to>
    <xdr:sp macro="" textlink="">
      <xdr:nvSpPr>
        <xdr:cNvPr id="14" name="Загнутый угол 1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SpPr/>
      </xdr:nvSpPr>
      <xdr:spPr>
        <a:xfrm>
          <a:off x="2076450" y="3781425"/>
          <a:ext cx="2762250" cy="742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2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ЭТО Доп.задание, для самопроверки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0</xdr:row>
      <xdr:rowOff>57152</xdr:rowOff>
    </xdr:from>
    <xdr:to>
      <xdr:col>12</xdr:col>
      <xdr:colOff>381000</xdr:colOff>
      <xdr:row>2</xdr:row>
      <xdr:rowOff>342900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SpPr/>
      </xdr:nvSpPr>
      <xdr:spPr>
        <a:xfrm>
          <a:off x="3000375" y="57152"/>
          <a:ext cx="6019800" cy="647698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диаграмму с возможностью включения и выключения рядов данных.</a:t>
          </a:r>
        </a:p>
      </xdr:txBody>
    </xdr:sp>
    <xdr:clientData/>
  </xdr:twoCellAnchor>
  <xdr:oneCellAnchor>
    <xdr:from>
      <xdr:col>12</xdr:col>
      <xdr:colOff>76200</xdr:colOff>
      <xdr:row>2</xdr:row>
      <xdr:rowOff>409575</xdr:rowOff>
    </xdr:from>
    <xdr:ext cx="6912281" cy="2884586"/>
    <xdr:pic>
      <xdr:nvPicPr>
        <xdr:cNvPr id="3" name="Рисунок 2" descr="Вырезка экрана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15375" y="771525"/>
          <a:ext cx="6912281" cy="2884586"/>
        </a:xfrm>
        <a:prstGeom prst="rect">
          <a:avLst/>
        </a:prstGeom>
      </xdr:spPr>
    </xdr:pic>
    <xdr:clientData/>
  </xdr:oneCellAnchor>
  <xdr:twoCellAnchor>
    <xdr:from>
      <xdr:col>4</xdr:col>
      <xdr:colOff>142875</xdr:colOff>
      <xdr:row>16</xdr:row>
      <xdr:rowOff>104775</xdr:rowOff>
    </xdr:from>
    <xdr:to>
      <xdr:col>8</xdr:col>
      <xdr:colOff>200025</xdr:colOff>
      <xdr:row>20</xdr:row>
      <xdr:rowOff>85725</xdr:rowOff>
    </xdr:to>
    <xdr:sp macro="" textlink="">
      <xdr:nvSpPr>
        <xdr:cNvPr id="4" name="Загнутый угол 1">
          <a:extLst>
            <a:ext uri="{FF2B5EF4-FFF2-40B4-BE49-F238E27FC236}">
              <a16:creationId xmlns:a16="http://schemas.microsoft.com/office/drawing/2014/main" id="{00000000-0008-0000-4A00-000004000000}"/>
            </a:ext>
          </a:extLst>
        </xdr:cNvPr>
        <xdr:cNvSpPr/>
      </xdr:nvSpPr>
      <xdr:spPr>
        <a:xfrm>
          <a:off x="3371850" y="3314700"/>
          <a:ext cx="2762250" cy="742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2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ЭТО Доп.задание, для самопроверки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2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1</xdr:row>
      <xdr:rowOff>28575</xdr:rowOff>
    </xdr:from>
    <xdr:to>
      <xdr:col>8</xdr:col>
      <xdr:colOff>1038225</xdr:colOff>
      <xdr:row>23</xdr:row>
      <xdr:rowOff>28575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SpPr/>
      </xdr:nvSpPr>
      <xdr:spPr>
        <a:xfrm>
          <a:off x="6410325" y="209550"/>
          <a:ext cx="4286250" cy="39814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реобразовать исходный диапазон в Таблицу.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рименить к списку стиль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средний 11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обавить в конец таблицы столбцы с соответствующими названиями и вычислить значения: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 партии, р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 брака,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Доля брака, %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данные по наименованию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Соковыжималка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май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-месяц.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ключить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Строку итогов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вычислить: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количество записей по полю День поставки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сумму по полям Стоимость партии и Стоимостиь брака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среднее значение по полю Цена за шт, 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максимальное значение Доли брака, %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проверки: 6 записей, Сумма партии 644350.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207169</xdr:colOff>
      <xdr:row>0</xdr:row>
      <xdr:rowOff>85723</xdr:rowOff>
    </xdr:from>
    <xdr:to>
      <xdr:col>13</xdr:col>
      <xdr:colOff>295275</xdr:colOff>
      <xdr:row>25</xdr:row>
      <xdr:rowOff>152399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SpPr/>
      </xdr:nvSpPr>
      <xdr:spPr>
        <a:xfrm>
          <a:off x="5626894" y="85723"/>
          <a:ext cx="4498181" cy="470535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Задать различные условия проверки данных: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ячеек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Пол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C3:C52)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предлагать на выбор только 2 возможных варианта: женский и мужской. В ячейках выводить подсказку с заголовком  "Пол" и текстом сообщения: "Выбрать пол из списка", а в случае неверного ввода - заголовок "Внимание!" и текст сообщения "Такого пола в природе нет! воспользуйтесь списком". Ввести значения в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C3:C4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ячейки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Округ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D3:D52)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разрешить ввод данных из списка значений, расположенного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Округ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в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B3:B9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Ввести значения в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D3:D4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азрешить для ячеек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начала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E3:E25)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ввод только дат 2015 года. Ввести значения в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E3:E4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ячеек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окончания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F3:F25)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задать условие, контролируещее ввод даты - дата окончания не может быть ранее даты начала. Ввести значения в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F3:F4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правильность заполнения данных, при необходимости изменить на корректные значения (выделить измененные ячейки желтым цветом заливки).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1</xdr:rowOff>
    </xdr:from>
    <xdr:to>
      <xdr:col>7</xdr:col>
      <xdr:colOff>247650</xdr:colOff>
      <xdr:row>15</xdr:row>
      <xdr:rowOff>47625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SpPr/>
      </xdr:nvSpPr>
      <xdr:spPr>
        <a:xfrm>
          <a:off x="4581525" y="1276351"/>
          <a:ext cx="3581400" cy="1495424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ыполнить сортировку по нескольким критериям в следующем порядке: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Наименование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(по алфавиту)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Производитель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(по алфавиту)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Количество, шт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(по убыванию)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57150</xdr:rowOff>
    </xdr:from>
    <xdr:to>
      <xdr:col>3</xdr:col>
      <xdr:colOff>1104900</xdr:colOff>
      <xdr:row>0</xdr:row>
      <xdr:rowOff>1028700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SpPr/>
      </xdr:nvSpPr>
      <xdr:spPr>
        <a:xfrm>
          <a:off x="0" y="57150"/>
          <a:ext cx="4562475" cy="9715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записи за 2011-12 годы с клиентами Рапсодия.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Ответ: 15 записей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1085850</xdr:colOff>
      <xdr:row>4</xdr:row>
      <xdr:rowOff>161925</xdr:rowOff>
    </xdr:from>
    <xdr:to>
      <xdr:col>6</xdr:col>
      <xdr:colOff>914400</xdr:colOff>
      <xdr:row>14</xdr:row>
      <xdr:rowOff>171450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/>
      </xdr:nvSpPr>
      <xdr:spPr>
        <a:xfrm>
          <a:off x="2514600" y="895350"/>
          <a:ext cx="5124450" cy="18288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тобразить в отдельной таблице данные по поставкам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2012 году: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мае по кофеваркам и кофемолкам от поставщика БытТехСила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июне по чайникам и тостерам со стоимостью брака свыше 2 тыс.р.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аблицу условий построить на этом же листе,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разместить на этом же листе,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M10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28</xdr:row>
      <xdr:rowOff>95250</xdr:rowOff>
    </xdr:from>
    <xdr:to>
      <xdr:col>12</xdr:col>
      <xdr:colOff>390526</xdr:colOff>
      <xdr:row>52</xdr:row>
      <xdr:rowOff>114300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/>
      </xdr:nvSpPr>
      <xdr:spPr>
        <a:xfrm>
          <a:off x="7505700" y="2143125"/>
          <a:ext cx="3495676" cy="14668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среднее значение объема партии, выручку и прибыль по каждому поставщику (использовать Промежуточные итоги)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5</xdr:row>
      <xdr:rowOff>66675</xdr:rowOff>
    </xdr:from>
    <xdr:to>
      <xdr:col>11</xdr:col>
      <xdr:colOff>523875</xdr:colOff>
      <xdr:row>15</xdr:row>
      <xdr:rowOff>57150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SpPr/>
      </xdr:nvSpPr>
      <xdr:spPr>
        <a:xfrm>
          <a:off x="7629525" y="866775"/>
          <a:ext cx="3905250" cy="13906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сперва по наименованию, а в пределах каждого наименования и по городам, какое количество и на какую сумму было продано товаров (использовать Промежуточные итоги).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2</xdr:row>
      <xdr:rowOff>209550</xdr:rowOff>
    </xdr:from>
    <xdr:to>
      <xdr:col>12</xdr:col>
      <xdr:colOff>361950</xdr:colOff>
      <xdr:row>8</xdr:row>
      <xdr:rowOff>47625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5438775" y="581025"/>
          <a:ext cx="4181475" cy="12858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олучить таблицу для анализа суммарных данных по каждому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№ выпуска ГКО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 январь и февраль месяцы.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расположить, начиная с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G12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0</xdr:row>
      <xdr:rowOff>133351</xdr:rowOff>
    </xdr:from>
    <xdr:to>
      <xdr:col>14</xdr:col>
      <xdr:colOff>590550</xdr:colOff>
      <xdr:row>10</xdr:row>
      <xdr:rowOff>114300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5095875" y="133351"/>
          <a:ext cx="4181475" cy="1800224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годовой отчет, отображающий суммарные данные по каждому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Продавцу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 год по всем категориям товаров с сохранением связи с исходными данными.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сходные данные находятся на листах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I...IV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езультат расположить с начала листа.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absoluteAnchor>
    <xdr:pos x="5353050" y="1381125"/>
    <xdr:ext cx="4657726" cy="2209800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SpPr>
          <a:spLocks noChangeArrowheads="1"/>
        </xdr:cNvSpPr>
      </xdr:nvSpPr>
      <xdr:spPr bwMode="auto">
        <a:xfrm>
          <a:off x="5353050" y="1381125"/>
          <a:ext cx="4657726" cy="2209800"/>
        </a:xfrm>
        <a:prstGeom prst="foldedCorner">
          <a:avLst>
            <a:gd name="adj" fmla="val 5764"/>
          </a:avLst>
        </a:prstGeom>
        <a:solidFill>
          <a:srgbClr val="FFFF99"/>
        </a:solidFill>
        <a:ln w="12700">
          <a:solidFill>
            <a:srgbClr val="000080"/>
          </a:solidFill>
          <a:round/>
          <a:headEnd/>
          <a:tailEnd/>
        </a:ln>
      </xdr:spPr>
      <xdr:txBody>
        <a:bodyPr vertOverflow="clip" wrap="square" lIns="72000" tIns="72000" rIns="72000" bIns="72000" anchor="t" upright="1"/>
        <a:lstStyle/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ЗАДАНИЕ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становить защиту в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E2:L2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8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таким образом, чтобы нельзя было увидеть содержимое в строке формул. </a:t>
          </a:r>
          <a:endParaRPr lang="ru-RU" sz="1100" b="1" i="0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endParaRPr lang="ru-RU" sz="1100" b="1" i="0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У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становить защиту ячеек листа с паролем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111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, создав два защищаемых диапазона:</a:t>
          </a:r>
        </a:p>
        <a:p>
          <a:pPr algn="l" rtl="1">
            <a:defRPr sz="1000"/>
          </a:pP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- диапазон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Тарифная ставка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для ячеек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C2:C24</a:t>
          </a:r>
          <a:r>
            <a:rPr lang="en-US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 паролем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ccc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.</a:t>
          </a:r>
          <a:endParaRPr lang="en-US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- диапазон </a:t>
          </a:r>
          <a:r>
            <a:rPr lang="ru-RU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Отработано часов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для ячеек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D2:D24</a:t>
          </a:r>
          <a:r>
            <a:rPr lang="en-US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с паролем </a:t>
          </a:r>
          <a:r>
            <a:rPr lang="en-US" sz="1100" b="1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ddd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.</a:t>
          </a:r>
        </a:p>
        <a:p>
          <a:pPr algn="l" rtl="1">
            <a:defRPr sz="1000"/>
          </a:pPr>
          <a:endParaRPr lang="ru-RU" sz="1100" b="0" i="0" strike="noStrike">
            <a:solidFill>
              <a:srgbClr val="00008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 rtl="1">
            <a:defRPr sz="1000"/>
          </a:pPr>
          <a:r>
            <a:rPr lang="ru-RU" sz="1100" b="1" i="0" strike="noStrike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П</a:t>
          </a:r>
          <a:r>
            <a:rPr lang="ru-RU" sz="1100" b="0" i="0" strike="noStrike">
              <a:solidFill>
                <a:srgbClr val="000080"/>
              </a:solidFill>
              <a:latin typeface="Arial" panose="020B0604020202020204" pitchFamily="34" charset="0"/>
              <a:cs typeface="Arial" panose="020B0604020202020204" pitchFamily="34" charset="0"/>
            </a:rPr>
            <a:t>роверить установленную защиту, путем ввода данных в защищаемые ячейки</a:t>
          </a:r>
        </a:p>
      </xdr:txBody>
    </xdr:sp>
    <xdr:clientData fPrintsWithSheet="0"/>
  </xdr:absolute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47624</xdr:rowOff>
    </xdr:from>
    <xdr:to>
      <xdr:col>3</xdr:col>
      <xdr:colOff>523875</xdr:colOff>
      <xdr:row>17</xdr:row>
      <xdr:rowOff>76200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SpPr/>
      </xdr:nvSpPr>
      <xdr:spPr>
        <a:xfrm>
          <a:off x="0" y="771524"/>
          <a:ext cx="3409950" cy="2381251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Н</a:t>
          </a:r>
          <a:r>
            <a:rPr lang="ru-RU" sz="1000" b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ачиная с ячейки </a:t>
          </a:r>
          <a:r>
            <a:rPr lang="en-US" sz="1000" b="1">
              <a:solidFill>
                <a:srgbClr val="002060"/>
              </a:solidFill>
              <a:latin typeface="Arial" pitchFamily="34" charset="0"/>
              <a:cs typeface="Arial" pitchFamily="34" charset="0"/>
            </a:rPr>
            <a:t>E</a:t>
          </a:r>
          <a:r>
            <a:rPr lang="ru-RU" sz="1000" b="1">
              <a:solidFill>
                <a:srgbClr val="002060"/>
              </a:solidFill>
              <a:latin typeface="Arial" pitchFamily="34" charset="0"/>
              <a:cs typeface="Arial" pitchFamily="34" charset="0"/>
            </a:rPr>
            <a:t>3</a:t>
          </a:r>
          <a:r>
            <a:rPr lang="ru-RU" sz="1000" b="1" baseline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 baseline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расположить значения расхода в диапазоне от 7 до 15 с шагом 0,5 л на 100 км</a:t>
          </a:r>
        </a:p>
        <a:p>
          <a:pPr algn="l"/>
          <a:endParaRPr lang="ru-RU" sz="1000" b="0" baseline="0">
            <a:solidFill>
              <a:srgbClr val="00206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Н</a:t>
          </a:r>
          <a:r>
            <a:rPr lang="ru-RU" sz="1000" b="0" baseline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ачиная с ячейки </a:t>
          </a:r>
          <a:r>
            <a:rPr lang="en-US" sz="1000" b="1" baseline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F</a:t>
          </a:r>
          <a:r>
            <a:rPr lang="ru-RU" sz="1000" b="1" baseline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2</a:t>
          </a:r>
          <a:r>
            <a:rPr lang="en-US" sz="1000" b="0" baseline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 baseline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расположить значения километража, начиная от 100 до 500 с щагом 50 км</a:t>
          </a:r>
        </a:p>
        <a:p>
          <a:pPr algn="l"/>
          <a:endParaRPr lang="ru-RU" sz="1000" b="0" baseline="0">
            <a:solidFill>
              <a:srgbClr val="00206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Н</a:t>
          </a:r>
          <a:r>
            <a:rPr lang="ru-RU" sz="1000" b="0" baseline="0">
              <a:solidFill>
                <a:srgbClr val="002060"/>
              </a:solidFill>
              <a:latin typeface="Arial" pitchFamily="34" charset="0"/>
              <a:cs typeface="Arial" pitchFamily="34" charset="0"/>
            </a:rPr>
            <a:t>аписать в нужной ячейке формулу расчета затрат на перевозки груза, исходя из дальности расстояния и расхода авто. (Расход*Расстояние/100*Стоимость)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cs typeface="Arial" pitchFamily="34" charset="0"/>
            </a:rPr>
            <a:t>Р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cs typeface="Arial" pitchFamily="34" charset="0"/>
            </a:rPr>
            <a:t>ешить задачу, используя инструмент Таблица данных.</a:t>
          </a:r>
        </a:p>
        <a:p>
          <a:pPr algn="l"/>
          <a:endParaRPr lang="ru-RU" sz="1000" b="0">
            <a:solidFill>
              <a:srgbClr val="00206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3</xdr:row>
      <xdr:rowOff>161925</xdr:rowOff>
    </xdr:from>
    <xdr:to>
      <xdr:col>18</xdr:col>
      <xdr:colOff>0</xdr:colOff>
      <xdr:row>26</xdr:row>
      <xdr:rowOff>0</xdr:rowOff>
    </xdr:to>
    <xdr:grpSp>
      <xdr:nvGrpSpPr>
        <xdr:cNvPr id="2" name="Group 28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GrpSpPr>
          <a:grpSpLocks/>
        </xdr:cNvGrpSpPr>
      </xdr:nvGrpSpPr>
      <xdr:grpSpPr bwMode="auto">
        <a:xfrm>
          <a:off x="9344025" y="714375"/>
          <a:ext cx="5334000" cy="4238625"/>
          <a:chOff x="735" y="15"/>
          <a:chExt cx="560" cy="535"/>
        </a:xfrm>
      </xdr:grpSpPr>
      <xdr:pic>
        <xdr:nvPicPr>
          <xdr:cNvPr id="3" name="Picture 1" descr="moscow">
            <a:extLst>
              <a:ext uri="{FF2B5EF4-FFF2-40B4-BE49-F238E27FC236}">
                <a16:creationId xmlns:a16="http://schemas.microsoft.com/office/drawing/2014/main" id="{00000000-0008-0000-5B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5" y="15"/>
            <a:ext cx="560" cy="5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AutoShape 2">
            <a:extLst>
              <a:ext uri="{FF2B5EF4-FFF2-40B4-BE49-F238E27FC236}">
                <a16:creationId xmlns:a16="http://schemas.microsoft.com/office/drawing/2014/main" id="{00000000-0008-0000-5B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987" y="63"/>
            <a:ext cx="15" cy="15"/>
          </a:xfrm>
          <a:prstGeom prst="flowChartConnector">
            <a:avLst/>
          </a:prstGeom>
          <a:noFill/>
          <a:ln w="38100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</xdr:sp>
      <xdr:sp macro="" textlink="">
        <xdr:nvSpPr>
          <xdr:cNvPr id="5" name="AutoShape 3">
            <a:extLst>
              <a:ext uri="{FF2B5EF4-FFF2-40B4-BE49-F238E27FC236}">
                <a16:creationId xmlns:a16="http://schemas.microsoft.com/office/drawing/2014/main" id="{00000000-0008-0000-5B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827" y="295"/>
            <a:ext cx="15" cy="15"/>
          </a:xfrm>
          <a:prstGeom prst="flowChartConnector">
            <a:avLst/>
          </a:prstGeom>
          <a:noFill/>
          <a:ln w="38100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</xdr:sp>
      <xdr:sp macro="" textlink="">
        <xdr:nvSpPr>
          <xdr:cNvPr id="6" name="AutoShape 4">
            <a:extLst>
              <a:ext uri="{FF2B5EF4-FFF2-40B4-BE49-F238E27FC236}">
                <a16:creationId xmlns:a16="http://schemas.microsoft.com/office/drawing/2014/main" id="{00000000-0008-0000-5B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973" y="405"/>
            <a:ext cx="15" cy="15"/>
          </a:xfrm>
          <a:prstGeom prst="flowChartConnector">
            <a:avLst/>
          </a:prstGeom>
          <a:noFill/>
          <a:ln w="38100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</xdr:sp>
      <xdr:cxnSp macro="">
        <xdr:nvCxnSpPr>
          <xdr:cNvPr id="7" name="AutoShape 13">
            <a:extLst>
              <a:ext uri="{FF2B5EF4-FFF2-40B4-BE49-F238E27FC236}">
                <a16:creationId xmlns:a16="http://schemas.microsoft.com/office/drawing/2014/main" id="{00000000-0008-0000-5B00-000007000000}"/>
              </a:ext>
            </a:extLst>
          </xdr:cNvPr>
          <xdr:cNvCxnSpPr>
            <a:cxnSpLocks noChangeShapeType="1"/>
            <a:stCxn id="5" idx="6"/>
            <a:endCxn id="22" idx="2"/>
          </xdr:cNvCxnSpPr>
        </xdr:nvCxnSpPr>
        <xdr:spPr bwMode="auto">
          <a:xfrm flipV="1">
            <a:off x="844" y="272"/>
            <a:ext cx="115" cy="31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8" name="AutoShape 14">
            <a:extLst>
              <a:ext uri="{FF2B5EF4-FFF2-40B4-BE49-F238E27FC236}">
                <a16:creationId xmlns:a16="http://schemas.microsoft.com/office/drawing/2014/main" id="{00000000-0008-0000-5B00-000008000000}"/>
              </a:ext>
            </a:extLst>
          </xdr:cNvPr>
          <xdr:cNvCxnSpPr>
            <a:cxnSpLocks noChangeShapeType="1"/>
            <a:stCxn id="5" idx="6"/>
            <a:endCxn id="23" idx="2"/>
          </xdr:cNvCxnSpPr>
        </xdr:nvCxnSpPr>
        <xdr:spPr bwMode="auto">
          <a:xfrm flipV="1">
            <a:off x="844" y="296"/>
            <a:ext cx="151" cy="7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" name="AutoShape 15">
            <a:extLst>
              <a:ext uri="{FF2B5EF4-FFF2-40B4-BE49-F238E27FC236}">
                <a16:creationId xmlns:a16="http://schemas.microsoft.com/office/drawing/2014/main" id="{00000000-0008-0000-5B00-000009000000}"/>
              </a:ext>
            </a:extLst>
          </xdr:cNvPr>
          <xdr:cNvCxnSpPr>
            <a:cxnSpLocks noChangeShapeType="1"/>
            <a:stCxn id="5" idx="6"/>
            <a:endCxn id="26" idx="3"/>
          </xdr:cNvCxnSpPr>
        </xdr:nvCxnSpPr>
        <xdr:spPr bwMode="auto">
          <a:xfrm flipV="1">
            <a:off x="844" y="262"/>
            <a:ext cx="185" cy="41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" name="AutoShape 16">
            <a:extLst>
              <a:ext uri="{FF2B5EF4-FFF2-40B4-BE49-F238E27FC236}">
                <a16:creationId xmlns:a16="http://schemas.microsoft.com/office/drawing/2014/main" id="{00000000-0008-0000-5B00-00000A000000}"/>
              </a:ext>
            </a:extLst>
          </xdr:cNvPr>
          <xdr:cNvCxnSpPr>
            <a:cxnSpLocks noChangeShapeType="1"/>
            <a:stCxn id="5" idx="6"/>
            <a:endCxn id="24" idx="3"/>
          </xdr:cNvCxnSpPr>
        </xdr:nvCxnSpPr>
        <xdr:spPr bwMode="auto">
          <a:xfrm flipV="1">
            <a:off x="844" y="246"/>
            <a:ext cx="124" cy="57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" name="AutoShape 17">
            <a:extLst>
              <a:ext uri="{FF2B5EF4-FFF2-40B4-BE49-F238E27FC236}">
                <a16:creationId xmlns:a16="http://schemas.microsoft.com/office/drawing/2014/main" id="{00000000-0008-0000-5B00-00000B000000}"/>
              </a:ext>
            </a:extLst>
          </xdr:cNvPr>
          <xdr:cNvCxnSpPr>
            <a:cxnSpLocks noChangeShapeType="1"/>
            <a:stCxn id="5" idx="6"/>
            <a:endCxn id="25" idx="2"/>
          </xdr:cNvCxnSpPr>
        </xdr:nvCxnSpPr>
        <xdr:spPr bwMode="auto">
          <a:xfrm flipV="1">
            <a:off x="844" y="222"/>
            <a:ext cx="128" cy="81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" name="AutoShape 18">
            <a:extLst>
              <a:ext uri="{FF2B5EF4-FFF2-40B4-BE49-F238E27FC236}">
                <a16:creationId xmlns:a16="http://schemas.microsoft.com/office/drawing/2014/main" id="{00000000-0008-0000-5B00-00000C000000}"/>
              </a:ext>
            </a:extLst>
          </xdr:cNvPr>
          <xdr:cNvCxnSpPr>
            <a:cxnSpLocks noChangeShapeType="1"/>
            <a:stCxn id="6" idx="0"/>
            <a:endCxn id="23" idx="4"/>
          </xdr:cNvCxnSpPr>
        </xdr:nvCxnSpPr>
        <xdr:spPr bwMode="auto">
          <a:xfrm flipV="1">
            <a:off x="981" y="305"/>
            <a:ext cx="24" cy="98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" name="AutoShape 19">
            <a:extLst>
              <a:ext uri="{FF2B5EF4-FFF2-40B4-BE49-F238E27FC236}">
                <a16:creationId xmlns:a16="http://schemas.microsoft.com/office/drawing/2014/main" id="{00000000-0008-0000-5B00-00000D000000}"/>
              </a:ext>
            </a:extLst>
          </xdr:cNvPr>
          <xdr:cNvCxnSpPr>
            <a:cxnSpLocks noChangeShapeType="1"/>
            <a:stCxn id="6" idx="0"/>
            <a:endCxn id="22" idx="4"/>
          </xdr:cNvCxnSpPr>
        </xdr:nvCxnSpPr>
        <xdr:spPr bwMode="auto">
          <a:xfrm flipH="1" flipV="1">
            <a:off x="969" y="281"/>
            <a:ext cx="12" cy="122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" name="AutoShape 20">
            <a:extLst>
              <a:ext uri="{FF2B5EF4-FFF2-40B4-BE49-F238E27FC236}">
                <a16:creationId xmlns:a16="http://schemas.microsoft.com/office/drawing/2014/main" id="{00000000-0008-0000-5B00-00000E000000}"/>
              </a:ext>
            </a:extLst>
          </xdr:cNvPr>
          <xdr:cNvCxnSpPr>
            <a:cxnSpLocks noChangeShapeType="1"/>
            <a:stCxn id="6" idx="0"/>
            <a:endCxn id="26" idx="4"/>
          </xdr:cNvCxnSpPr>
        </xdr:nvCxnSpPr>
        <xdr:spPr bwMode="auto">
          <a:xfrm flipV="1">
            <a:off x="981" y="264"/>
            <a:ext cx="54" cy="139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" name="AutoShape 21">
            <a:extLst>
              <a:ext uri="{FF2B5EF4-FFF2-40B4-BE49-F238E27FC236}">
                <a16:creationId xmlns:a16="http://schemas.microsoft.com/office/drawing/2014/main" id="{00000000-0008-0000-5B00-00000F000000}"/>
              </a:ext>
            </a:extLst>
          </xdr:cNvPr>
          <xdr:cNvCxnSpPr>
            <a:cxnSpLocks noChangeShapeType="1"/>
            <a:stCxn id="6" idx="0"/>
            <a:endCxn id="24" idx="4"/>
          </xdr:cNvCxnSpPr>
        </xdr:nvCxnSpPr>
        <xdr:spPr bwMode="auto">
          <a:xfrm flipH="1" flipV="1">
            <a:off x="974" y="248"/>
            <a:ext cx="7" cy="155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6" name="AutoShape 22">
            <a:extLst>
              <a:ext uri="{FF2B5EF4-FFF2-40B4-BE49-F238E27FC236}">
                <a16:creationId xmlns:a16="http://schemas.microsoft.com/office/drawing/2014/main" id="{00000000-0008-0000-5B00-000010000000}"/>
              </a:ext>
            </a:extLst>
          </xdr:cNvPr>
          <xdr:cNvCxnSpPr>
            <a:cxnSpLocks noChangeShapeType="1"/>
            <a:stCxn id="6" idx="0"/>
            <a:endCxn id="25" idx="4"/>
          </xdr:cNvCxnSpPr>
        </xdr:nvCxnSpPr>
        <xdr:spPr bwMode="auto">
          <a:xfrm flipV="1">
            <a:off x="981" y="231"/>
            <a:ext cx="1" cy="172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7" name="AutoShape 23">
            <a:extLst>
              <a:ext uri="{FF2B5EF4-FFF2-40B4-BE49-F238E27FC236}">
                <a16:creationId xmlns:a16="http://schemas.microsoft.com/office/drawing/2014/main" id="{00000000-0008-0000-5B00-000011000000}"/>
              </a:ext>
            </a:extLst>
          </xdr:cNvPr>
          <xdr:cNvCxnSpPr>
            <a:cxnSpLocks noChangeShapeType="1"/>
            <a:stCxn id="4" idx="4"/>
            <a:endCxn id="25" idx="0"/>
          </xdr:cNvCxnSpPr>
        </xdr:nvCxnSpPr>
        <xdr:spPr bwMode="auto">
          <a:xfrm flipH="1">
            <a:off x="982" y="80"/>
            <a:ext cx="13" cy="132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" name="AutoShape 24">
            <a:extLst>
              <a:ext uri="{FF2B5EF4-FFF2-40B4-BE49-F238E27FC236}">
                <a16:creationId xmlns:a16="http://schemas.microsoft.com/office/drawing/2014/main" id="{00000000-0008-0000-5B00-000012000000}"/>
              </a:ext>
            </a:extLst>
          </xdr:cNvPr>
          <xdr:cNvCxnSpPr>
            <a:cxnSpLocks noChangeShapeType="1"/>
            <a:stCxn id="4" idx="4"/>
            <a:endCxn id="26" idx="0"/>
          </xdr:cNvCxnSpPr>
        </xdr:nvCxnSpPr>
        <xdr:spPr bwMode="auto">
          <a:xfrm>
            <a:off x="995" y="80"/>
            <a:ext cx="40" cy="165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9" name="AutoShape 25">
            <a:extLst>
              <a:ext uri="{FF2B5EF4-FFF2-40B4-BE49-F238E27FC236}">
                <a16:creationId xmlns:a16="http://schemas.microsoft.com/office/drawing/2014/main" id="{00000000-0008-0000-5B00-000013000000}"/>
              </a:ext>
            </a:extLst>
          </xdr:cNvPr>
          <xdr:cNvCxnSpPr>
            <a:cxnSpLocks noChangeShapeType="1"/>
            <a:stCxn id="4" idx="4"/>
            <a:endCxn id="24" idx="1"/>
          </xdr:cNvCxnSpPr>
        </xdr:nvCxnSpPr>
        <xdr:spPr bwMode="auto">
          <a:xfrm flipH="1">
            <a:off x="968" y="80"/>
            <a:ext cx="27" cy="151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0" name="AutoShape 26">
            <a:extLst>
              <a:ext uri="{FF2B5EF4-FFF2-40B4-BE49-F238E27FC236}">
                <a16:creationId xmlns:a16="http://schemas.microsoft.com/office/drawing/2014/main" id="{00000000-0008-0000-5B00-000014000000}"/>
              </a:ext>
            </a:extLst>
          </xdr:cNvPr>
          <xdr:cNvCxnSpPr>
            <a:cxnSpLocks noChangeShapeType="1"/>
            <a:stCxn id="4" idx="4"/>
            <a:endCxn id="22" idx="0"/>
          </xdr:cNvCxnSpPr>
        </xdr:nvCxnSpPr>
        <xdr:spPr bwMode="auto">
          <a:xfrm flipH="1">
            <a:off x="969" y="80"/>
            <a:ext cx="26" cy="182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1" name="AutoShape 27">
            <a:extLst>
              <a:ext uri="{FF2B5EF4-FFF2-40B4-BE49-F238E27FC236}">
                <a16:creationId xmlns:a16="http://schemas.microsoft.com/office/drawing/2014/main" id="{00000000-0008-0000-5B00-000015000000}"/>
              </a:ext>
            </a:extLst>
          </xdr:cNvPr>
          <xdr:cNvCxnSpPr>
            <a:cxnSpLocks noChangeShapeType="1"/>
            <a:stCxn id="4" idx="4"/>
            <a:endCxn id="23" idx="0"/>
          </xdr:cNvCxnSpPr>
        </xdr:nvCxnSpPr>
        <xdr:spPr bwMode="auto">
          <a:xfrm>
            <a:off x="995" y="80"/>
            <a:ext cx="10" cy="206"/>
          </a:xfrm>
          <a:prstGeom prst="straightConnector1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2" name="AutoShape 5">
            <a:extLst>
              <a:ext uri="{FF2B5EF4-FFF2-40B4-BE49-F238E27FC236}">
                <a16:creationId xmlns:a16="http://schemas.microsoft.com/office/drawing/2014/main" id="{00000000-0008-0000-5B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961" y="264"/>
            <a:ext cx="15" cy="15"/>
          </a:xfrm>
          <a:prstGeom prst="flowChartConnector">
            <a:avLst/>
          </a:prstGeom>
          <a:noFill/>
          <a:ln w="38100">
            <a:solidFill>
              <a:srgbClr xmlns:mc="http://schemas.openxmlformats.org/markup-compatibility/2006" xmlns:a14="http://schemas.microsoft.com/office/drawing/2010/main" val="00FF00" mc:Ignorable="a14" a14:legacySpreadsheetColorIndex="1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</xdr:sp>
      <xdr:sp macro="" textlink="">
        <xdr:nvSpPr>
          <xdr:cNvPr id="23" name="AutoShape 6">
            <a:extLst>
              <a:ext uri="{FF2B5EF4-FFF2-40B4-BE49-F238E27FC236}">
                <a16:creationId xmlns:a16="http://schemas.microsoft.com/office/drawing/2014/main" id="{00000000-0008-0000-5B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997" y="288"/>
            <a:ext cx="15" cy="15"/>
          </a:xfrm>
          <a:prstGeom prst="flowChartConnector">
            <a:avLst/>
          </a:prstGeom>
          <a:noFill/>
          <a:ln w="38100">
            <a:solidFill>
              <a:srgbClr xmlns:mc="http://schemas.openxmlformats.org/markup-compatibility/2006" xmlns:a14="http://schemas.microsoft.com/office/drawing/2010/main" val="00FF00" mc:Ignorable="a14" a14:legacySpreadsheetColorIndex="1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</xdr:sp>
      <xdr:sp macro="" textlink="">
        <xdr:nvSpPr>
          <xdr:cNvPr id="24" name="AutoShape 7">
            <a:extLst>
              <a:ext uri="{FF2B5EF4-FFF2-40B4-BE49-F238E27FC236}">
                <a16:creationId xmlns:a16="http://schemas.microsoft.com/office/drawing/2014/main" id="{00000000-0008-0000-5B00-000018000000}"/>
              </a:ext>
            </a:extLst>
          </xdr:cNvPr>
          <xdr:cNvSpPr>
            <a:spLocks noChangeArrowheads="1"/>
          </xdr:cNvSpPr>
        </xdr:nvSpPr>
        <xdr:spPr bwMode="auto">
          <a:xfrm>
            <a:off x="966" y="231"/>
            <a:ext cx="15" cy="15"/>
          </a:xfrm>
          <a:prstGeom prst="flowChartConnector">
            <a:avLst/>
          </a:prstGeom>
          <a:noFill/>
          <a:ln w="38100">
            <a:solidFill>
              <a:srgbClr xmlns:mc="http://schemas.openxmlformats.org/markup-compatibility/2006" xmlns:a14="http://schemas.microsoft.com/office/drawing/2010/main" val="00FF00" mc:Ignorable="a14" a14:legacySpreadsheetColorIndex="1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</xdr:sp>
      <xdr:sp macro="" textlink="">
        <xdr:nvSpPr>
          <xdr:cNvPr id="25" name="AutoShape 8">
            <a:extLst>
              <a:ext uri="{FF2B5EF4-FFF2-40B4-BE49-F238E27FC236}">
                <a16:creationId xmlns:a16="http://schemas.microsoft.com/office/drawing/2014/main" id="{00000000-0008-0000-5B00-000019000000}"/>
              </a:ext>
            </a:extLst>
          </xdr:cNvPr>
          <xdr:cNvSpPr>
            <a:spLocks noChangeArrowheads="1"/>
          </xdr:cNvSpPr>
        </xdr:nvSpPr>
        <xdr:spPr bwMode="auto">
          <a:xfrm>
            <a:off x="974" y="214"/>
            <a:ext cx="15" cy="15"/>
          </a:xfrm>
          <a:prstGeom prst="flowChartConnector">
            <a:avLst/>
          </a:prstGeom>
          <a:noFill/>
          <a:ln w="38100">
            <a:solidFill>
              <a:srgbClr xmlns:mc="http://schemas.openxmlformats.org/markup-compatibility/2006" xmlns:a14="http://schemas.microsoft.com/office/drawing/2010/main" val="00FF00" mc:Ignorable="a14" a14:legacySpreadsheetColorIndex="1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</xdr:sp>
      <xdr:sp macro="" textlink="">
        <xdr:nvSpPr>
          <xdr:cNvPr id="26" name="AutoShape 9">
            <a:extLst>
              <a:ext uri="{FF2B5EF4-FFF2-40B4-BE49-F238E27FC236}">
                <a16:creationId xmlns:a16="http://schemas.microsoft.com/office/drawing/2014/main" id="{00000000-0008-0000-5B00-00001A000000}"/>
              </a:ext>
            </a:extLst>
          </xdr:cNvPr>
          <xdr:cNvSpPr>
            <a:spLocks noChangeArrowheads="1"/>
          </xdr:cNvSpPr>
        </xdr:nvSpPr>
        <xdr:spPr bwMode="auto">
          <a:xfrm>
            <a:off x="1027" y="247"/>
            <a:ext cx="15" cy="15"/>
          </a:xfrm>
          <a:prstGeom prst="flowChartConnector">
            <a:avLst/>
          </a:prstGeom>
          <a:noFill/>
          <a:ln w="38100">
            <a:solidFill>
              <a:srgbClr xmlns:mc="http://schemas.openxmlformats.org/markup-compatibility/2006" xmlns:a14="http://schemas.microsoft.com/office/drawing/2010/main" val="00FF00" mc:Ignorable="a14" a14:legacySpreadsheetColorIndex="1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15240</xdr:colOff>
      <xdr:row>2</xdr:row>
      <xdr:rowOff>81916</xdr:rowOff>
    </xdr:from>
    <xdr:to>
      <xdr:col>15</xdr:col>
      <xdr:colOff>283846</xdr:colOff>
      <xdr:row>7</xdr:row>
      <xdr:rowOff>120016</xdr:rowOff>
    </xdr:to>
    <xdr:sp macro="" textlink="">
      <xdr:nvSpPr>
        <xdr:cNvPr id="27" name="Загнутый угол 26">
          <a:extLst>
            <a:ext uri="{FF2B5EF4-FFF2-40B4-BE49-F238E27FC236}">
              <a16:creationId xmlns:a16="http://schemas.microsoft.com/office/drawing/2014/main" id="{00000000-0008-0000-5B00-00001B000000}"/>
            </a:ext>
          </a:extLst>
        </xdr:cNvPr>
        <xdr:cNvSpPr/>
      </xdr:nvSpPr>
      <xdr:spPr>
        <a:xfrm>
          <a:off x="7501890" y="453391"/>
          <a:ext cx="5631181" cy="11430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сколько перевозок  должно быть выполнено с каждого завода в указанные Склады-магазины, чтобы стоимость на доставку была минимальной. Учесть ежемесячную потребность складов-магазинов, объемы производства каждого завода. Количество перевозок не может быть дробным.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85724</xdr:rowOff>
    </xdr:from>
    <xdr:to>
      <xdr:col>9</xdr:col>
      <xdr:colOff>409575</xdr:colOff>
      <xdr:row>5</xdr:row>
      <xdr:rowOff>9525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SpPr/>
      </xdr:nvSpPr>
      <xdr:spPr>
        <a:xfrm>
          <a:off x="5819775" y="314324"/>
          <a:ext cx="3143250" cy="65722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остроить диаграмму Ганта по образцу</a:t>
          </a:r>
        </a:p>
      </xdr:txBody>
    </xdr:sp>
    <xdr:clientData/>
  </xdr:twoCellAnchor>
  <xdr:oneCellAnchor>
    <xdr:from>
      <xdr:col>5</xdr:col>
      <xdr:colOff>257175</xdr:colOff>
      <xdr:row>5</xdr:row>
      <xdr:rowOff>104775</xdr:rowOff>
    </xdr:from>
    <xdr:ext cx="4772674" cy="2760743"/>
    <xdr:pic>
      <xdr:nvPicPr>
        <xdr:cNvPr id="3" name="Рисунок 2" descr="Вырезка экрана">
          <a:extLst>
            <a:ext uri="{FF2B5EF4-FFF2-40B4-BE49-F238E27FC236}">
              <a16:creationId xmlns:a16="http://schemas.microsoft.com/office/drawing/2014/main" id="{00000000-0008-0000-5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48350" y="1066800"/>
          <a:ext cx="4772674" cy="2760743"/>
        </a:xfrm>
        <a:prstGeom prst="rect">
          <a:avLst/>
        </a:prstGeom>
      </xdr:spPr>
    </xdr:pic>
    <xdr:clientData/>
  </xdr:oneCellAnchor>
  <xdr:twoCellAnchor>
    <xdr:from>
      <xdr:col>1</xdr:col>
      <xdr:colOff>1028700</xdr:colOff>
      <xdr:row>5</xdr:row>
      <xdr:rowOff>28574</xdr:rowOff>
    </xdr:from>
    <xdr:to>
      <xdr:col>8</xdr:col>
      <xdr:colOff>238125</xdr:colOff>
      <xdr:row>23</xdr:row>
      <xdr:rowOff>9525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F2D03C75-B53C-4985-A3F6-FA3FC671C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APERS\CAPRAPSCHE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APERS/CAPRAPSCH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76;&#1088;&#1077;&#1081;/Desktop/&#1054;&#1083;&#1100;&#1075;&#1072;/!&#1052;&#1080;&#1089;&#1080;&#1089;_2012/Excel-2010/2014/&#1043;&#1086;&#1090;&#1086;&#1074;&#1086;/&#1047;&#1072;&#1085;&#1103;&#1090;&#1080;&#1077;%203%20-%20&#1076;&#1083;&#1103;%20&#1087;&#1088;&#1077;&#1087;&#1086;&#1076;&#1072;&#1074;&#1072;&#1090;&#1077;&#1083;&#1103;%20(&#1089;%20&#1086;&#1090;&#1074;&#1077;&#1090;&#1072;&#1084;&#1080;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76;&#1088;&#1077;&#1081;/Desktop/&#1054;&#1083;&#1100;&#1075;&#1072;/!&#1052;&#1080;&#1089;&#1080;&#1089;_2012/Excel-2010/2014/&#1043;&#1086;&#1090;&#1086;&#1074;&#1086;/&#1047;&#1072;&#1085;&#1103;&#1090;&#1080;&#1077;%202%20-%20&#1076;&#1083;&#1103;%20&#1087;&#1088;&#1077;&#1087;&#1086;&#1076;&#1072;&#1074;&#1072;&#1090;&#1077;&#1083;&#1103;%20(&#1089;%20&#1086;&#1090;&#1074;&#1077;&#1090;&#1072;&#1084;&#1080;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83;&#1072;&#1076;&#1080;&#1074;&#1086;&#1089;&#1090;&#1086;&#1082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2;&#1086;&#1089;&#1082;&#1074;&#1072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2;&#1091;&#1088;&#1084;&#1072;&#1085;&#1089;&#1082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7;&#1086;&#1095;&#108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</sheetNames>
    <sheetDataSet>
      <sheetData sheetId="0"/>
      <sheetData sheetId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  <cell r="CI98" t="str">
            <v/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 t="str">
            <v/>
          </cell>
          <cell r="CQ98" t="str">
            <v/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 t="str">
            <v/>
          </cell>
          <cell r="CY98" t="str">
            <v/>
          </cell>
          <cell r="CZ98" t="str">
            <v/>
          </cell>
          <cell r="DA98" t="str">
            <v/>
          </cell>
          <cell r="DB98" t="str">
            <v/>
          </cell>
          <cell r="DC98" t="str">
            <v/>
          </cell>
          <cell r="DD98" t="str">
            <v/>
          </cell>
          <cell r="DE98" t="str">
            <v/>
          </cell>
          <cell r="DF98" t="str">
            <v/>
          </cell>
          <cell r="DG98" t="str">
            <v/>
          </cell>
          <cell r="DH98" t="str">
            <v/>
          </cell>
          <cell r="DI98" t="str">
            <v/>
          </cell>
          <cell r="DJ98" t="str">
            <v/>
          </cell>
          <cell r="DK98" t="str">
            <v/>
          </cell>
          <cell r="DL98" t="str">
            <v/>
          </cell>
          <cell r="DM98" t="str">
            <v/>
          </cell>
          <cell r="DN98" t="str">
            <v/>
          </cell>
          <cell r="DO98" t="str">
            <v/>
          </cell>
          <cell r="DP98" t="str">
            <v/>
          </cell>
          <cell r="DQ98" t="str">
            <v/>
          </cell>
          <cell r="DR98" t="str">
            <v/>
          </cell>
          <cell r="DS98" t="str">
            <v/>
          </cell>
          <cell r="DT98" t="str">
            <v/>
          </cell>
          <cell r="DU98" t="str">
            <v/>
          </cell>
          <cell r="DV98" t="str">
            <v/>
          </cell>
          <cell r="DW98" t="str">
            <v/>
          </cell>
          <cell r="DX98" t="str">
            <v/>
          </cell>
          <cell r="DY98" t="str">
            <v/>
          </cell>
          <cell r="DZ98" t="str">
            <v/>
          </cell>
          <cell r="EA98" t="str">
            <v/>
          </cell>
          <cell r="EB98" t="str">
            <v/>
          </cell>
          <cell r="EC98" t="str">
            <v/>
          </cell>
          <cell r="ED98" t="str">
            <v/>
          </cell>
          <cell r="EE98" t="str">
            <v/>
          </cell>
          <cell r="EF98" t="str">
            <v/>
          </cell>
          <cell r="EG98" t="str">
            <v/>
          </cell>
          <cell r="EH98" t="str">
            <v/>
          </cell>
          <cell r="EI98" t="str">
            <v/>
          </cell>
          <cell r="EJ98" t="str">
            <v/>
          </cell>
          <cell r="EK98" t="str">
            <v/>
          </cell>
          <cell r="EL98" t="str">
            <v/>
          </cell>
          <cell r="EM98" t="str">
            <v/>
          </cell>
          <cell r="EN98" t="str">
            <v/>
          </cell>
          <cell r="EO98" t="str">
            <v/>
          </cell>
          <cell r="EP98" t="str">
            <v/>
          </cell>
          <cell r="EQ98" t="str">
            <v/>
          </cell>
          <cell r="ER98" t="str">
            <v/>
          </cell>
          <cell r="ES98" t="str">
            <v/>
          </cell>
          <cell r="ET98" t="str">
            <v/>
          </cell>
          <cell r="EU98" t="str">
            <v/>
          </cell>
          <cell r="EV98" t="str">
            <v/>
          </cell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  <cell r="BW99" t="str">
            <v/>
          </cell>
          <cell r="BX99" t="str">
            <v/>
          </cell>
          <cell r="BY99" t="str">
            <v/>
          </cell>
          <cell r="BZ99" t="str">
            <v/>
          </cell>
          <cell r="CA99" t="str">
            <v/>
          </cell>
          <cell r="CB99" t="str">
            <v/>
          </cell>
          <cell r="CC99" t="str">
            <v/>
          </cell>
          <cell r="CD99" t="str">
            <v/>
          </cell>
          <cell r="CE99" t="str">
            <v/>
          </cell>
          <cell r="CF99" t="str">
            <v/>
          </cell>
          <cell r="CG99" t="str">
            <v/>
          </cell>
          <cell r="CH99" t="str">
            <v/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 t="str">
            <v/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 t="str">
            <v/>
          </cell>
          <cell r="CY99" t="str">
            <v/>
          </cell>
          <cell r="CZ99" t="str">
            <v/>
          </cell>
          <cell r="DA99" t="str">
            <v/>
          </cell>
          <cell r="DB99" t="str">
            <v/>
          </cell>
          <cell r="DC99" t="str">
            <v/>
          </cell>
          <cell r="DD99" t="str">
            <v/>
          </cell>
          <cell r="DE99" t="str">
            <v/>
          </cell>
          <cell r="DF99" t="str">
            <v/>
          </cell>
          <cell r="DG99" t="str">
            <v/>
          </cell>
          <cell r="DH99" t="str">
            <v/>
          </cell>
          <cell r="DI99" t="str">
            <v/>
          </cell>
          <cell r="DJ99" t="str">
            <v/>
          </cell>
          <cell r="DK99" t="str">
            <v/>
          </cell>
          <cell r="DL99" t="str">
            <v/>
          </cell>
          <cell r="DM99" t="str">
            <v/>
          </cell>
          <cell r="DN99" t="str">
            <v/>
          </cell>
          <cell r="DO99" t="str">
            <v/>
          </cell>
          <cell r="DP99" t="str">
            <v/>
          </cell>
          <cell r="DQ99" t="str">
            <v/>
          </cell>
          <cell r="DR99" t="str">
            <v/>
          </cell>
          <cell r="DS99" t="str">
            <v/>
          </cell>
          <cell r="DT99" t="str">
            <v/>
          </cell>
          <cell r="DU99" t="str">
            <v/>
          </cell>
          <cell r="DV99" t="str">
            <v/>
          </cell>
          <cell r="DW99" t="str">
            <v/>
          </cell>
          <cell r="DX99" t="str">
            <v/>
          </cell>
          <cell r="DY99" t="str">
            <v/>
          </cell>
          <cell r="DZ99" t="str">
            <v/>
          </cell>
          <cell r="EA99" t="str">
            <v/>
          </cell>
          <cell r="EB99" t="str">
            <v/>
          </cell>
          <cell r="EC99" t="str">
            <v/>
          </cell>
          <cell r="ED99" t="str">
            <v/>
          </cell>
          <cell r="EE99" t="str">
            <v/>
          </cell>
          <cell r="EF99" t="str">
            <v/>
          </cell>
          <cell r="EG99" t="str">
            <v/>
          </cell>
          <cell r="EH99" t="str">
            <v/>
          </cell>
          <cell r="EI99" t="str">
            <v/>
          </cell>
          <cell r="EJ99" t="str">
            <v/>
          </cell>
          <cell r="EK99" t="str">
            <v/>
          </cell>
          <cell r="EL99" t="str">
            <v/>
          </cell>
          <cell r="EM99" t="str">
            <v/>
          </cell>
          <cell r="EN99" t="str">
            <v/>
          </cell>
          <cell r="EO99" t="str">
            <v/>
          </cell>
          <cell r="EP99" t="str">
            <v/>
          </cell>
          <cell r="EQ99" t="str">
            <v/>
          </cell>
          <cell r="ER99" t="str">
            <v/>
          </cell>
          <cell r="ES99" t="str">
            <v/>
          </cell>
          <cell r="ET99" t="str">
            <v/>
          </cell>
          <cell r="EU99" t="str">
            <v/>
          </cell>
          <cell r="EV99" t="str">
            <v/>
          </cell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  <cell r="BW100" t="str">
            <v/>
          </cell>
          <cell r="BX100" t="str">
            <v/>
          </cell>
          <cell r="BY100" t="str">
            <v/>
          </cell>
          <cell r="BZ100" t="str">
            <v/>
          </cell>
          <cell r="CA100" t="str">
            <v/>
          </cell>
          <cell r="CB100" t="str">
            <v/>
          </cell>
          <cell r="CC100" t="str">
            <v/>
          </cell>
          <cell r="CD100" t="str">
            <v/>
          </cell>
          <cell r="CE100" t="str">
            <v/>
          </cell>
          <cell r="CF100" t="str">
            <v/>
          </cell>
          <cell r="CG100" t="str">
            <v/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 t="str">
            <v/>
          </cell>
          <cell r="CY100" t="str">
            <v/>
          </cell>
          <cell r="CZ100" t="str">
            <v/>
          </cell>
          <cell r="DA100" t="str">
            <v/>
          </cell>
          <cell r="DB100" t="str">
            <v/>
          </cell>
          <cell r="DC100" t="str">
            <v/>
          </cell>
          <cell r="DD100" t="str">
            <v/>
          </cell>
          <cell r="DE100" t="str">
            <v/>
          </cell>
          <cell r="DF100" t="str">
            <v/>
          </cell>
          <cell r="DG100" t="str">
            <v/>
          </cell>
          <cell r="DH100" t="str">
            <v/>
          </cell>
          <cell r="DI100" t="str">
            <v/>
          </cell>
          <cell r="DJ100" t="str">
            <v/>
          </cell>
          <cell r="DK100" t="str">
            <v/>
          </cell>
          <cell r="DL100" t="str">
            <v/>
          </cell>
          <cell r="DM100" t="str">
            <v/>
          </cell>
          <cell r="DN100" t="str">
            <v/>
          </cell>
          <cell r="DO100" t="str">
            <v/>
          </cell>
          <cell r="DP100" t="str">
            <v/>
          </cell>
          <cell r="DQ100" t="str">
            <v/>
          </cell>
          <cell r="DR100" t="str">
            <v/>
          </cell>
          <cell r="DS100" t="str">
            <v/>
          </cell>
          <cell r="DT100" t="str">
            <v/>
          </cell>
          <cell r="DU100" t="str">
            <v/>
          </cell>
          <cell r="DV100" t="str">
            <v/>
          </cell>
          <cell r="DW100" t="str">
            <v/>
          </cell>
          <cell r="DX100" t="str">
            <v/>
          </cell>
          <cell r="DY100" t="str">
            <v/>
          </cell>
          <cell r="DZ100" t="str">
            <v/>
          </cell>
          <cell r="EA100" t="str">
            <v/>
          </cell>
          <cell r="EB100" t="str">
            <v/>
          </cell>
          <cell r="EC100" t="str">
            <v/>
          </cell>
          <cell r="ED100" t="str">
            <v/>
          </cell>
          <cell r="EE100" t="str">
            <v/>
          </cell>
          <cell r="EF100" t="str">
            <v/>
          </cell>
          <cell r="EG100" t="str">
            <v/>
          </cell>
          <cell r="EH100" t="str">
            <v/>
          </cell>
          <cell r="EI100" t="str">
            <v/>
          </cell>
          <cell r="EJ100" t="str">
            <v/>
          </cell>
          <cell r="EK100" t="str">
            <v/>
          </cell>
          <cell r="EL100" t="str">
            <v/>
          </cell>
          <cell r="EM100" t="str">
            <v/>
          </cell>
          <cell r="EN100" t="str">
            <v/>
          </cell>
          <cell r="EO100" t="str">
            <v/>
          </cell>
          <cell r="EP100" t="str">
            <v/>
          </cell>
          <cell r="EQ100" t="str">
            <v/>
          </cell>
          <cell r="ER100" t="str">
            <v/>
          </cell>
          <cell r="ES100" t="str">
            <v/>
          </cell>
          <cell r="ET100" t="str">
            <v/>
          </cell>
          <cell r="EU100" t="str">
            <v/>
          </cell>
          <cell r="EV100" t="str">
            <v/>
          </cell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 t="str">
            <v xml:space="preserve"> </v>
          </cell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  <cell r="CC110" t="str">
            <v/>
          </cell>
          <cell r="CD110" t="str">
            <v/>
          </cell>
          <cell r="CE110" t="str">
            <v/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 t="str">
            <v/>
          </cell>
          <cell r="CY110" t="str">
            <v/>
          </cell>
          <cell r="CZ110" t="str">
            <v/>
          </cell>
          <cell r="DA110" t="str">
            <v/>
          </cell>
          <cell r="DB110" t="str">
            <v/>
          </cell>
          <cell r="DC110" t="str">
            <v/>
          </cell>
          <cell r="DD110" t="str">
            <v/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  <cell r="DL110" t="str">
            <v/>
          </cell>
          <cell r="DM110" t="str">
            <v/>
          </cell>
          <cell r="DN110" t="str">
            <v/>
          </cell>
          <cell r="DO110" t="str">
            <v/>
          </cell>
          <cell r="DP110" t="str">
            <v/>
          </cell>
          <cell r="DQ110" t="str">
            <v/>
          </cell>
          <cell r="DR110" t="str">
            <v/>
          </cell>
          <cell r="DS110" t="str">
            <v/>
          </cell>
          <cell r="DT110" t="str">
            <v/>
          </cell>
          <cell r="DU110" t="str">
            <v/>
          </cell>
          <cell r="DV110" t="str">
            <v/>
          </cell>
          <cell r="DW110" t="str">
            <v/>
          </cell>
          <cell r="DX110" t="str">
            <v/>
          </cell>
          <cell r="DY110" t="str">
            <v/>
          </cell>
          <cell r="DZ110" t="str">
            <v/>
          </cell>
          <cell r="EA110" t="str">
            <v/>
          </cell>
          <cell r="EB110" t="str">
            <v/>
          </cell>
          <cell r="EC110" t="str">
            <v/>
          </cell>
          <cell r="ED110" t="str">
            <v/>
          </cell>
          <cell r="EE110" t="str">
            <v/>
          </cell>
          <cell r="EF110" t="str">
            <v/>
          </cell>
          <cell r="EG110" t="str">
            <v/>
          </cell>
          <cell r="EH110" t="str">
            <v/>
          </cell>
          <cell r="EI110" t="str">
            <v/>
          </cell>
          <cell r="EJ110" t="str">
            <v/>
          </cell>
          <cell r="EK110" t="str">
            <v/>
          </cell>
          <cell r="EL110" t="str">
            <v/>
          </cell>
          <cell r="EM110" t="str">
            <v/>
          </cell>
          <cell r="EN110" t="str">
            <v/>
          </cell>
          <cell r="EO110" t="str">
            <v/>
          </cell>
          <cell r="EP110" t="str">
            <v/>
          </cell>
          <cell r="EQ110" t="str">
            <v/>
          </cell>
          <cell r="ER110" t="str">
            <v/>
          </cell>
          <cell r="ES110" t="str">
            <v/>
          </cell>
          <cell r="ET110" t="str">
            <v/>
          </cell>
          <cell r="EU110" t="str">
            <v/>
          </cell>
          <cell r="EV110" t="str">
            <v/>
          </cell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 t="str">
            <v xml:space="preserve"> </v>
          </cell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 t="str">
            <v/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 t="str">
            <v/>
          </cell>
          <cell r="BV111" t="str">
            <v/>
          </cell>
          <cell r="BW111" t="str">
            <v/>
          </cell>
          <cell r="BX111" t="str">
            <v/>
          </cell>
          <cell r="BY111" t="str">
            <v/>
          </cell>
          <cell r="BZ111" t="str">
            <v/>
          </cell>
          <cell r="CA111" t="str">
            <v/>
          </cell>
          <cell r="CB111" t="str">
            <v/>
          </cell>
          <cell r="CC111" t="str">
            <v/>
          </cell>
          <cell r="CD111" t="str">
            <v/>
          </cell>
          <cell r="CE111" t="str">
            <v/>
          </cell>
          <cell r="CF111" t="str">
            <v/>
          </cell>
          <cell r="CG111" t="str">
            <v/>
          </cell>
          <cell r="CH111" t="str">
            <v/>
          </cell>
          <cell r="CI111" t="str">
            <v/>
          </cell>
          <cell r="CJ111" t="str">
            <v/>
          </cell>
          <cell r="CK111" t="str">
            <v/>
          </cell>
          <cell r="CL111" t="str">
            <v/>
          </cell>
          <cell r="CM111" t="str">
            <v/>
          </cell>
          <cell r="CN111" t="str">
            <v/>
          </cell>
          <cell r="CO111" t="str">
            <v/>
          </cell>
          <cell r="CP111" t="str">
            <v/>
          </cell>
          <cell r="CQ111" t="str">
            <v/>
          </cell>
          <cell r="CR111" t="str">
            <v/>
          </cell>
          <cell r="CS111" t="str">
            <v/>
          </cell>
          <cell r="CT111" t="str">
            <v/>
          </cell>
          <cell r="CU111" t="str">
            <v/>
          </cell>
          <cell r="CV111" t="str">
            <v/>
          </cell>
          <cell r="CW111" t="str">
            <v/>
          </cell>
          <cell r="CX111" t="str">
            <v/>
          </cell>
          <cell r="CY111" t="str">
            <v/>
          </cell>
          <cell r="CZ111" t="str">
            <v/>
          </cell>
          <cell r="DA111" t="str">
            <v/>
          </cell>
          <cell r="DB111" t="str">
            <v/>
          </cell>
          <cell r="DC111" t="str">
            <v/>
          </cell>
          <cell r="DD111" t="str">
            <v/>
          </cell>
          <cell r="DE111" t="str">
            <v/>
          </cell>
          <cell r="DF111" t="str">
            <v/>
          </cell>
          <cell r="DG111" t="str">
            <v/>
          </cell>
          <cell r="DH111" t="str">
            <v/>
          </cell>
          <cell r="DI111" t="str">
            <v/>
          </cell>
          <cell r="DJ111" t="str">
            <v/>
          </cell>
          <cell r="DK111" t="str">
            <v/>
          </cell>
          <cell r="DL111" t="str">
            <v/>
          </cell>
          <cell r="DM111" t="str">
            <v/>
          </cell>
          <cell r="DN111" t="str">
            <v/>
          </cell>
          <cell r="DO111" t="str">
            <v/>
          </cell>
          <cell r="DP111" t="str">
            <v/>
          </cell>
          <cell r="DQ111" t="str">
            <v/>
          </cell>
          <cell r="DR111" t="str">
            <v/>
          </cell>
          <cell r="DS111" t="str">
            <v/>
          </cell>
          <cell r="DT111" t="str">
            <v/>
          </cell>
          <cell r="DU111" t="str">
            <v/>
          </cell>
          <cell r="DV111" t="str">
            <v/>
          </cell>
          <cell r="DW111" t="str">
            <v/>
          </cell>
          <cell r="DX111" t="str">
            <v/>
          </cell>
          <cell r="DY111" t="str">
            <v/>
          </cell>
          <cell r="DZ111" t="str">
            <v/>
          </cell>
          <cell r="EA111" t="str">
            <v/>
          </cell>
          <cell r="EB111" t="str">
            <v/>
          </cell>
          <cell r="EC111" t="str">
            <v/>
          </cell>
          <cell r="ED111" t="str">
            <v/>
          </cell>
          <cell r="EE111" t="str">
            <v/>
          </cell>
          <cell r="EF111" t="str">
            <v/>
          </cell>
          <cell r="EG111" t="str">
            <v/>
          </cell>
          <cell r="EH111" t="str">
            <v/>
          </cell>
          <cell r="EI111" t="str">
            <v/>
          </cell>
          <cell r="EJ111" t="str">
            <v/>
          </cell>
          <cell r="EK111" t="str">
            <v/>
          </cell>
          <cell r="EL111" t="str">
            <v/>
          </cell>
          <cell r="EM111" t="str">
            <v/>
          </cell>
          <cell r="EN111" t="str">
            <v/>
          </cell>
          <cell r="EO111" t="str">
            <v/>
          </cell>
          <cell r="EP111" t="str">
            <v/>
          </cell>
          <cell r="EQ111" t="str">
            <v/>
          </cell>
          <cell r="ER111" t="str">
            <v/>
          </cell>
          <cell r="ES111" t="str">
            <v/>
          </cell>
          <cell r="ET111" t="str">
            <v/>
          </cell>
          <cell r="EU111" t="str">
            <v/>
          </cell>
          <cell r="EV111" t="str">
            <v/>
          </cell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 t="str">
            <v/>
          </cell>
          <cell r="BO112" t="str">
            <v/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 t="str">
            <v/>
          </cell>
          <cell r="BV112" t="str">
            <v/>
          </cell>
          <cell r="BW112" t="str">
            <v/>
          </cell>
          <cell r="BX112" t="str">
            <v/>
          </cell>
          <cell r="BY112" t="str">
            <v/>
          </cell>
          <cell r="BZ112" t="str">
            <v/>
          </cell>
          <cell r="CA112" t="str">
            <v/>
          </cell>
          <cell r="CB112" t="str">
            <v/>
          </cell>
          <cell r="CC112" t="str">
            <v/>
          </cell>
          <cell r="CD112" t="str">
            <v/>
          </cell>
          <cell r="CE112" t="str">
            <v/>
          </cell>
          <cell r="CF112" t="str">
            <v/>
          </cell>
          <cell r="CG112" t="str">
            <v/>
          </cell>
          <cell r="CH112" t="str">
            <v/>
          </cell>
          <cell r="CI112" t="str">
            <v/>
          </cell>
          <cell r="CJ112" t="str">
            <v/>
          </cell>
          <cell r="CK112" t="str">
            <v/>
          </cell>
          <cell r="CL112" t="str">
            <v/>
          </cell>
          <cell r="CM112" t="str">
            <v/>
          </cell>
          <cell r="CN112" t="str">
            <v/>
          </cell>
          <cell r="CO112" t="str">
            <v/>
          </cell>
          <cell r="CP112" t="str">
            <v/>
          </cell>
          <cell r="CQ112" t="str">
            <v/>
          </cell>
          <cell r="CR112" t="str">
            <v/>
          </cell>
          <cell r="CS112" t="str">
            <v/>
          </cell>
          <cell r="CT112" t="str">
            <v/>
          </cell>
          <cell r="CU112" t="str">
            <v/>
          </cell>
          <cell r="CV112" t="str">
            <v/>
          </cell>
          <cell r="CW112" t="str">
            <v/>
          </cell>
          <cell r="CX112" t="str">
            <v/>
          </cell>
          <cell r="CY112" t="str">
            <v/>
          </cell>
          <cell r="CZ112" t="str">
            <v/>
          </cell>
          <cell r="DA112" t="str">
            <v/>
          </cell>
          <cell r="DB112" t="str">
            <v/>
          </cell>
          <cell r="DC112" t="str">
            <v/>
          </cell>
          <cell r="DD112" t="str">
            <v/>
          </cell>
          <cell r="DE112" t="str">
            <v/>
          </cell>
          <cell r="DF112" t="str">
            <v/>
          </cell>
          <cell r="DG112" t="str">
            <v/>
          </cell>
          <cell r="DH112" t="str">
            <v/>
          </cell>
          <cell r="DI112" t="str">
            <v/>
          </cell>
          <cell r="DJ112" t="str">
            <v/>
          </cell>
          <cell r="DK112" t="str">
            <v/>
          </cell>
          <cell r="DL112" t="str">
            <v/>
          </cell>
          <cell r="DM112" t="str">
            <v/>
          </cell>
          <cell r="DN112" t="str">
            <v/>
          </cell>
          <cell r="DO112" t="str">
            <v/>
          </cell>
          <cell r="DP112" t="str">
            <v/>
          </cell>
          <cell r="DQ112" t="str">
            <v/>
          </cell>
          <cell r="DR112" t="str">
            <v/>
          </cell>
          <cell r="DS112" t="str">
            <v/>
          </cell>
          <cell r="DT112" t="str">
            <v/>
          </cell>
          <cell r="DU112" t="str">
            <v/>
          </cell>
          <cell r="DV112" t="str">
            <v/>
          </cell>
          <cell r="DW112" t="str">
            <v/>
          </cell>
          <cell r="DX112" t="str">
            <v/>
          </cell>
          <cell r="DY112" t="str">
            <v/>
          </cell>
          <cell r="DZ112" t="str">
            <v/>
          </cell>
          <cell r="EA112" t="str">
            <v/>
          </cell>
          <cell r="EB112" t="str">
            <v/>
          </cell>
          <cell r="EC112" t="str">
            <v/>
          </cell>
          <cell r="ED112" t="str">
            <v/>
          </cell>
          <cell r="EE112" t="str">
            <v/>
          </cell>
          <cell r="EF112" t="str">
            <v/>
          </cell>
          <cell r="EG112" t="str">
            <v/>
          </cell>
          <cell r="EH112" t="str">
            <v/>
          </cell>
          <cell r="EI112" t="str">
            <v/>
          </cell>
          <cell r="EJ112" t="str">
            <v/>
          </cell>
          <cell r="EK112" t="str">
            <v/>
          </cell>
          <cell r="EL112" t="str">
            <v/>
          </cell>
          <cell r="EM112" t="str">
            <v/>
          </cell>
          <cell r="EN112" t="str">
            <v/>
          </cell>
          <cell r="EO112" t="str">
            <v/>
          </cell>
          <cell r="EP112" t="str">
            <v/>
          </cell>
          <cell r="EQ112" t="str">
            <v/>
          </cell>
          <cell r="ER112" t="str">
            <v/>
          </cell>
          <cell r="ES112" t="str">
            <v/>
          </cell>
          <cell r="ET112" t="str">
            <v/>
          </cell>
          <cell r="EU112" t="str">
            <v/>
          </cell>
          <cell r="EV112" t="str">
            <v/>
          </cell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/>
          </cell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  <cell r="BW116" t="str">
            <v/>
          </cell>
          <cell r="BX116" t="str">
            <v/>
          </cell>
          <cell r="BY116" t="str">
            <v/>
          </cell>
          <cell r="BZ116" t="str">
            <v/>
          </cell>
          <cell r="CA116" t="str">
            <v/>
          </cell>
          <cell r="CB116" t="str">
            <v/>
          </cell>
          <cell r="CC116" t="str">
            <v/>
          </cell>
          <cell r="CD116" t="str">
            <v/>
          </cell>
          <cell r="CE116" t="str">
            <v/>
          </cell>
          <cell r="CF116" t="str">
            <v/>
          </cell>
          <cell r="CG116" t="str">
            <v/>
          </cell>
          <cell r="CH116" t="str">
            <v/>
          </cell>
          <cell r="CI116" t="str">
            <v/>
          </cell>
          <cell r="CJ116" t="str">
            <v/>
          </cell>
          <cell r="CK116" t="str">
            <v/>
          </cell>
          <cell r="CL116" t="str">
            <v/>
          </cell>
          <cell r="CM116" t="str">
            <v/>
          </cell>
          <cell r="CN116" t="str">
            <v/>
          </cell>
          <cell r="CO116" t="str">
            <v/>
          </cell>
          <cell r="CP116" t="str">
            <v/>
          </cell>
          <cell r="CQ116" t="str">
            <v/>
          </cell>
          <cell r="CR116" t="str">
            <v/>
          </cell>
          <cell r="CS116" t="str">
            <v/>
          </cell>
          <cell r="CT116" t="str">
            <v/>
          </cell>
          <cell r="CU116" t="str">
            <v/>
          </cell>
          <cell r="CV116" t="str">
            <v/>
          </cell>
          <cell r="CW116" t="str">
            <v/>
          </cell>
          <cell r="CX116" t="str">
            <v/>
          </cell>
          <cell r="CY116" t="str">
            <v/>
          </cell>
          <cell r="CZ116" t="str">
            <v/>
          </cell>
          <cell r="DA116" t="str">
            <v/>
          </cell>
          <cell r="DB116" t="str">
            <v/>
          </cell>
          <cell r="DC116" t="str">
            <v/>
          </cell>
          <cell r="DD116" t="str">
            <v/>
          </cell>
          <cell r="DE116" t="str">
            <v/>
          </cell>
          <cell r="DF116" t="str">
            <v/>
          </cell>
          <cell r="DG116" t="str">
            <v/>
          </cell>
          <cell r="DH116" t="str">
            <v/>
          </cell>
          <cell r="DI116" t="str">
            <v/>
          </cell>
          <cell r="DJ116" t="str">
            <v/>
          </cell>
          <cell r="DK116" t="str">
            <v/>
          </cell>
          <cell r="DL116" t="str">
            <v/>
          </cell>
          <cell r="DM116" t="str">
            <v/>
          </cell>
          <cell r="DN116" t="str">
            <v/>
          </cell>
          <cell r="DO116" t="str">
            <v/>
          </cell>
          <cell r="DP116" t="str">
            <v/>
          </cell>
          <cell r="DQ116" t="str">
            <v/>
          </cell>
          <cell r="DR116" t="str">
            <v/>
          </cell>
          <cell r="DS116" t="str">
            <v/>
          </cell>
          <cell r="DT116" t="str">
            <v/>
          </cell>
          <cell r="DU116" t="str">
            <v/>
          </cell>
          <cell r="DV116" t="str">
            <v/>
          </cell>
          <cell r="DW116" t="str">
            <v/>
          </cell>
          <cell r="DX116" t="str">
            <v/>
          </cell>
          <cell r="DY116" t="str">
            <v/>
          </cell>
          <cell r="DZ116" t="str">
            <v/>
          </cell>
          <cell r="EA116" t="str">
            <v/>
          </cell>
          <cell r="EB116" t="str">
            <v/>
          </cell>
          <cell r="EC116" t="str">
            <v/>
          </cell>
          <cell r="ED116" t="str">
            <v/>
          </cell>
          <cell r="EE116" t="str">
            <v/>
          </cell>
          <cell r="EF116" t="str">
            <v/>
          </cell>
          <cell r="EG116" t="str">
            <v/>
          </cell>
          <cell r="EH116" t="str">
            <v/>
          </cell>
          <cell r="EI116" t="str">
            <v/>
          </cell>
          <cell r="EJ116" t="str">
            <v/>
          </cell>
          <cell r="EK116" t="str">
            <v/>
          </cell>
          <cell r="EL116" t="str">
            <v/>
          </cell>
          <cell r="EM116" t="str">
            <v/>
          </cell>
          <cell r="EN116" t="str">
            <v/>
          </cell>
          <cell r="EO116" t="str">
            <v/>
          </cell>
          <cell r="EP116" t="str">
            <v/>
          </cell>
          <cell r="EQ116" t="str">
            <v/>
          </cell>
          <cell r="ER116" t="str">
            <v/>
          </cell>
          <cell r="ES116" t="str">
            <v/>
          </cell>
          <cell r="ET116" t="str">
            <v/>
          </cell>
          <cell r="EU116" t="str">
            <v/>
          </cell>
          <cell r="EV116" t="str">
            <v/>
          </cell>
          <cell r="EW116" t="str">
            <v/>
          </cell>
          <cell r="EX116" t="str">
            <v/>
          </cell>
          <cell r="EY116" t="str">
            <v/>
          </cell>
          <cell r="EZ116" t="str">
            <v/>
          </cell>
          <cell r="FA116" t="str">
            <v/>
          </cell>
          <cell r="FB116" t="str">
            <v/>
          </cell>
          <cell r="FC116" t="str">
            <v/>
          </cell>
          <cell r="FD116" t="str">
            <v/>
          </cell>
          <cell r="FE116" t="str">
            <v/>
          </cell>
          <cell r="FF116" t="str">
            <v/>
          </cell>
          <cell r="FG116" t="str">
            <v/>
          </cell>
          <cell r="FH116" t="str">
            <v/>
          </cell>
          <cell r="FI116" t="str">
            <v/>
          </cell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 t="str">
            <v/>
          </cell>
          <cell r="BJ117">
            <v>75000</v>
          </cell>
          <cell r="BK117" t="str">
            <v/>
          </cell>
          <cell r="BL117" t="str">
            <v/>
          </cell>
          <cell r="BM117" t="str">
            <v/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  <cell r="BW117" t="str">
            <v/>
          </cell>
          <cell r="BX117" t="str">
            <v/>
          </cell>
          <cell r="BY117" t="str">
            <v/>
          </cell>
          <cell r="BZ117" t="str">
            <v/>
          </cell>
          <cell r="CA117" t="str">
            <v/>
          </cell>
          <cell r="CB117" t="str">
            <v/>
          </cell>
          <cell r="CC117" t="str">
            <v/>
          </cell>
          <cell r="CD117" t="str">
            <v/>
          </cell>
          <cell r="CE117" t="str">
            <v/>
          </cell>
          <cell r="CF117" t="str">
            <v/>
          </cell>
          <cell r="CG117" t="str">
            <v/>
          </cell>
          <cell r="CH117" t="str">
            <v/>
          </cell>
          <cell r="CI117" t="str">
            <v/>
          </cell>
          <cell r="CJ117" t="str">
            <v/>
          </cell>
          <cell r="CK117" t="str">
            <v/>
          </cell>
          <cell r="CL117" t="str">
            <v/>
          </cell>
          <cell r="CM117" t="str">
            <v/>
          </cell>
          <cell r="CN117" t="str">
            <v/>
          </cell>
          <cell r="CO117" t="str">
            <v/>
          </cell>
          <cell r="CP117" t="str">
            <v/>
          </cell>
          <cell r="CQ117" t="str">
            <v/>
          </cell>
          <cell r="CR117" t="str">
            <v/>
          </cell>
          <cell r="CS117" t="str">
            <v/>
          </cell>
          <cell r="CT117" t="str">
            <v/>
          </cell>
          <cell r="CU117" t="str">
            <v/>
          </cell>
          <cell r="CV117" t="str">
            <v/>
          </cell>
          <cell r="CW117" t="str">
            <v/>
          </cell>
          <cell r="CX117" t="str">
            <v/>
          </cell>
          <cell r="CY117" t="str">
            <v/>
          </cell>
          <cell r="CZ117" t="str">
            <v/>
          </cell>
          <cell r="DA117" t="str">
            <v/>
          </cell>
          <cell r="DB117" t="str">
            <v/>
          </cell>
          <cell r="DC117" t="str">
            <v/>
          </cell>
          <cell r="DD117" t="str">
            <v/>
          </cell>
          <cell r="DE117" t="str">
            <v/>
          </cell>
          <cell r="DF117" t="str">
            <v/>
          </cell>
          <cell r="DG117" t="str">
            <v/>
          </cell>
          <cell r="DH117" t="str">
            <v/>
          </cell>
          <cell r="DI117" t="str">
            <v/>
          </cell>
          <cell r="DJ117" t="str">
            <v/>
          </cell>
          <cell r="DK117" t="str">
            <v/>
          </cell>
          <cell r="DL117" t="str">
            <v/>
          </cell>
          <cell r="DM117" t="str">
            <v/>
          </cell>
          <cell r="DN117" t="str">
            <v/>
          </cell>
          <cell r="DO117" t="str">
            <v/>
          </cell>
          <cell r="DP117" t="str">
            <v/>
          </cell>
          <cell r="DQ117" t="str">
            <v/>
          </cell>
          <cell r="DR117" t="str">
            <v/>
          </cell>
          <cell r="DS117" t="str">
            <v/>
          </cell>
          <cell r="DT117" t="str">
            <v/>
          </cell>
          <cell r="DU117" t="str">
            <v/>
          </cell>
          <cell r="DV117" t="str">
            <v/>
          </cell>
          <cell r="DW117" t="str">
            <v/>
          </cell>
          <cell r="DX117" t="str">
            <v/>
          </cell>
          <cell r="DY117" t="str">
            <v/>
          </cell>
          <cell r="DZ117" t="str">
            <v/>
          </cell>
          <cell r="EA117" t="str">
            <v/>
          </cell>
          <cell r="EB117" t="str">
            <v/>
          </cell>
          <cell r="EC117" t="str">
            <v/>
          </cell>
          <cell r="ED117" t="str">
            <v/>
          </cell>
          <cell r="EE117" t="str">
            <v/>
          </cell>
          <cell r="EF117" t="str">
            <v/>
          </cell>
          <cell r="EG117" t="str">
            <v/>
          </cell>
          <cell r="EH117" t="str">
            <v/>
          </cell>
          <cell r="EI117" t="str">
            <v/>
          </cell>
          <cell r="EJ117" t="str">
            <v/>
          </cell>
          <cell r="EK117" t="str">
            <v/>
          </cell>
          <cell r="EL117" t="str">
            <v/>
          </cell>
          <cell r="EM117" t="str">
            <v/>
          </cell>
          <cell r="EN117" t="str">
            <v/>
          </cell>
          <cell r="EO117" t="str">
            <v/>
          </cell>
          <cell r="EP117" t="str">
            <v/>
          </cell>
          <cell r="EQ117" t="str">
            <v/>
          </cell>
          <cell r="ER117" t="str">
            <v/>
          </cell>
          <cell r="ES117" t="str">
            <v/>
          </cell>
          <cell r="ET117" t="str">
            <v/>
          </cell>
          <cell r="EU117" t="str">
            <v/>
          </cell>
          <cell r="EV117" t="str">
            <v/>
          </cell>
          <cell r="EW117" t="str">
            <v/>
          </cell>
          <cell r="EX117" t="str">
            <v/>
          </cell>
          <cell r="EY117" t="str">
            <v/>
          </cell>
          <cell r="EZ117" t="str">
            <v/>
          </cell>
          <cell r="FA117" t="str">
            <v/>
          </cell>
          <cell r="FB117" t="str">
            <v/>
          </cell>
          <cell r="FC117" t="str">
            <v/>
          </cell>
          <cell r="FD117" t="str">
            <v/>
          </cell>
          <cell r="FE117" t="str">
            <v/>
          </cell>
          <cell r="FF117" t="str">
            <v/>
          </cell>
          <cell r="FG117" t="str">
            <v/>
          </cell>
          <cell r="FH117" t="str">
            <v/>
          </cell>
          <cell r="FI117" t="str">
            <v/>
          </cell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 t="str">
            <v/>
          </cell>
          <cell r="BJ118">
            <v>155714.29</v>
          </cell>
          <cell r="BK118">
            <v>130000</v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  <cell r="CC118" t="str">
            <v/>
          </cell>
          <cell r="CD118" t="str">
            <v/>
          </cell>
          <cell r="CE118" t="str">
            <v/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 t="str">
            <v/>
          </cell>
          <cell r="CY118" t="str">
            <v/>
          </cell>
          <cell r="CZ118" t="str">
            <v/>
          </cell>
          <cell r="DA118" t="str">
            <v/>
          </cell>
          <cell r="DB118" t="str">
            <v/>
          </cell>
          <cell r="DC118" t="str">
            <v/>
          </cell>
          <cell r="DD118" t="str">
            <v/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  <cell r="DL118" t="str">
            <v/>
          </cell>
          <cell r="DM118" t="str">
            <v/>
          </cell>
          <cell r="DN118" t="str">
            <v/>
          </cell>
          <cell r="DO118" t="str">
            <v/>
          </cell>
          <cell r="DP118" t="str">
            <v/>
          </cell>
          <cell r="DQ118" t="str">
            <v/>
          </cell>
          <cell r="DR118" t="str">
            <v/>
          </cell>
          <cell r="DS118" t="str">
            <v/>
          </cell>
          <cell r="DT118" t="str">
            <v/>
          </cell>
          <cell r="DU118" t="str">
            <v/>
          </cell>
          <cell r="DV118" t="str">
            <v/>
          </cell>
          <cell r="DW118" t="str">
            <v/>
          </cell>
          <cell r="DX118" t="str">
            <v/>
          </cell>
          <cell r="DY118" t="str">
            <v/>
          </cell>
          <cell r="DZ118" t="str">
            <v/>
          </cell>
          <cell r="EA118" t="str">
            <v/>
          </cell>
          <cell r="EB118" t="str">
            <v/>
          </cell>
          <cell r="EC118" t="str">
            <v/>
          </cell>
          <cell r="ED118" t="str">
            <v/>
          </cell>
          <cell r="EE118" t="str">
            <v/>
          </cell>
          <cell r="EF118" t="str">
            <v/>
          </cell>
          <cell r="EG118" t="str">
            <v/>
          </cell>
          <cell r="EH118" t="str">
            <v/>
          </cell>
          <cell r="EI118" t="str">
            <v/>
          </cell>
          <cell r="EJ118" t="str">
            <v/>
          </cell>
          <cell r="EK118" t="str">
            <v/>
          </cell>
          <cell r="EL118" t="str">
            <v/>
          </cell>
          <cell r="EM118" t="str">
            <v/>
          </cell>
          <cell r="EN118" t="str">
            <v/>
          </cell>
          <cell r="EO118" t="str">
            <v/>
          </cell>
          <cell r="EP118" t="str">
            <v/>
          </cell>
          <cell r="EQ118" t="str">
            <v/>
          </cell>
          <cell r="ER118" t="str">
            <v/>
          </cell>
          <cell r="ES118" t="str">
            <v/>
          </cell>
          <cell r="ET118" t="str">
            <v/>
          </cell>
          <cell r="EU118" t="str">
            <v/>
          </cell>
          <cell r="EV118" t="str">
            <v/>
          </cell>
          <cell r="EW118" t="str">
            <v/>
          </cell>
          <cell r="EX118" t="str">
            <v/>
          </cell>
          <cell r="EY118" t="str">
            <v/>
          </cell>
          <cell r="EZ118" t="str">
            <v/>
          </cell>
          <cell r="FA118" t="str">
            <v/>
          </cell>
          <cell r="FB118" t="str">
            <v/>
          </cell>
          <cell r="FC118" t="str">
            <v/>
          </cell>
          <cell r="FD118" t="str">
            <v/>
          </cell>
          <cell r="FE118" t="str">
            <v/>
          </cell>
          <cell r="FF118" t="str">
            <v/>
          </cell>
          <cell r="FG118" t="str">
            <v/>
          </cell>
          <cell r="FH118" t="str">
            <v/>
          </cell>
          <cell r="FI118" t="str">
            <v/>
          </cell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>
            <v>1800</v>
          </cell>
          <cell r="BG119">
            <v>3600</v>
          </cell>
          <cell r="BH119">
            <v>5400</v>
          </cell>
          <cell r="BI119" t="str">
            <v/>
          </cell>
          <cell r="BJ119">
            <v>7200</v>
          </cell>
          <cell r="BK119">
            <v>7200</v>
          </cell>
          <cell r="BL119">
            <v>7200</v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  <cell r="BW119" t="str">
            <v/>
          </cell>
          <cell r="BX119" t="str">
            <v/>
          </cell>
          <cell r="BY119" t="str">
            <v/>
          </cell>
          <cell r="BZ119" t="str">
            <v/>
          </cell>
          <cell r="CA119" t="str">
            <v/>
          </cell>
          <cell r="CB119" t="str">
            <v/>
          </cell>
          <cell r="CC119" t="str">
            <v/>
          </cell>
          <cell r="CD119" t="str">
            <v/>
          </cell>
          <cell r="CE119" t="str">
            <v/>
          </cell>
          <cell r="CF119" t="str">
            <v/>
          </cell>
          <cell r="CG119" t="str">
            <v/>
          </cell>
          <cell r="CH119" t="str">
            <v/>
          </cell>
          <cell r="CI119" t="str">
            <v/>
          </cell>
          <cell r="CJ119" t="str">
            <v/>
          </cell>
          <cell r="CK119" t="str">
            <v/>
          </cell>
          <cell r="CL119" t="str">
            <v/>
          </cell>
          <cell r="CM119" t="str">
            <v/>
          </cell>
          <cell r="CN119" t="str">
            <v/>
          </cell>
          <cell r="CO119" t="str">
            <v/>
          </cell>
          <cell r="CP119" t="str">
            <v/>
          </cell>
          <cell r="CQ119" t="str">
            <v/>
          </cell>
          <cell r="CR119" t="str">
            <v/>
          </cell>
          <cell r="CS119" t="str">
            <v/>
          </cell>
          <cell r="CT119" t="str">
            <v/>
          </cell>
          <cell r="CU119" t="str">
            <v/>
          </cell>
          <cell r="CV119" t="str">
            <v/>
          </cell>
          <cell r="CW119" t="str">
            <v/>
          </cell>
          <cell r="CX119" t="str">
            <v/>
          </cell>
          <cell r="CY119" t="str">
            <v/>
          </cell>
          <cell r="CZ119" t="str">
            <v/>
          </cell>
          <cell r="DA119" t="str">
            <v/>
          </cell>
          <cell r="DB119" t="str">
            <v/>
          </cell>
          <cell r="DC119" t="str">
            <v/>
          </cell>
          <cell r="DD119" t="str">
            <v/>
          </cell>
          <cell r="DE119" t="str">
            <v/>
          </cell>
          <cell r="DF119" t="str">
            <v/>
          </cell>
          <cell r="DG119" t="str">
            <v/>
          </cell>
          <cell r="DH119" t="str">
            <v/>
          </cell>
          <cell r="DI119" t="str">
            <v/>
          </cell>
          <cell r="DJ119" t="str">
            <v/>
          </cell>
          <cell r="DK119" t="str">
            <v/>
          </cell>
          <cell r="DL119" t="str">
            <v/>
          </cell>
          <cell r="DM119" t="str">
            <v/>
          </cell>
          <cell r="DN119" t="str">
            <v/>
          </cell>
          <cell r="DO119" t="str">
            <v/>
          </cell>
          <cell r="DP119" t="str">
            <v/>
          </cell>
          <cell r="DQ119" t="str">
            <v/>
          </cell>
          <cell r="DR119" t="str">
            <v/>
          </cell>
          <cell r="DS119" t="str">
            <v/>
          </cell>
          <cell r="DT119" t="str">
            <v/>
          </cell>
          <cell r="DU119" t="str">
            <v/>
          </cell>
          <cell r="DV119" t="str">
            <v/>
          </cell>
          <cell r="DW119" t="str">
            <v/>
          </cell>
          <cell r="DX119" t="str">
            <v/>
          </cell>
          <cell r="DY119" t="str">
            <v/>
          </cell>
          <cell r="DZ119" t="str">
            <v/>
          </cell>
          <cell r="EA119" t="str">
            <v/>
          </cell>
          <cell r="EB119" t="str">
            <v/>
          </cell>
          <cell r="EC119" t="str">
            <v/>
          </cell>
          <cell r="ED119" t="str">
            <v/>
          </cell>
          <cell r="EE119" t="str">
            <v/>
          </cell>
          <cell r="EF119" t="str">
            <v/>
          </cell>
          <cell r="EG119" t="str">
            <v/>
          </cell>
          <cell r="EH119" t="str">
            <v/>
          </cell>
          <cell r="EI119" t="str">
            <v/>
          </cell>
          <cell r="EJ119" t="str">
            <v/>
          </cell>
          <cell r="EK119" t="str">
            <v/>
          </cell>
          <cell r="EL119" t="str">
            <v/>
          </cell>
          <cell r="EM119" t="str">
            <v/>
          </cell>
          <cell r="EN119" t="str">
            <v/>
          </cell>
          <cell r="EO119" t="str">
            <v/>
          </cell>
          <cell r="EP119" t="str">
            <v/>
          </cell>
          <cell r="EQ119" t="str">
            <v/>
          </cell>
          <cell r="ER119" t="str">
            <v/>
          </cell>
          <cell r="ES119" t="str">
            <v/>
          </cell>
          <cell r="ET119" t="str">
            <v/>
          </cell>
          <cell r="EU119" t="str">
            <v/>
          </cell>
          <cell r="EV119" t="str">
            <v/>
          </cell>
          <cell r="EW119" t="str">
            <v/>
          </cell>
          <cell r="EX119" t="str">
            <v/>
          </cell>
          <cell r="EY119" t="str">
            <v/>
          </cell>
          <cell r="EZ119" t="str">
            <v/>
          </cell>
          <cell r="FA119" t="str">
            <v/>
          </cell>
          <cell r="FB119" t="str">
            <v/>
          </cell>
          <cell r="FC119" t="str">
            <v/>
          </cell>
          <cell r="FD119" t="str">
            <v/>
          </cell>
          <cell r="FE119" t="str">
            <v/>
          </cell>
          <cell r="FF119" t="str">
            <v/>
          </cell>
          <cell r="FG119" t="str">
            <v/>
          </cell>
          <cell r="FH119" t="str">
            <v/>
          </cell>
          <cell r="FI119" t="str">
            <v/>
          </cell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>
            <v>8000</v>
          </cell>
          <cell r="BH120">
            <v>10000</v>
          </cell>
          <cell r="BI120" t="str">
            <v/>
          </cell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 t="str">
            <v/>
          </cell>
          <cell r="DM123" t="str">
            <v/>
          </cell>
          <cell r="DN123" t="str">
            <v/>
          </cell>
          <cell r="DO123" t="str">
            <v/>
          </cell>
          <cell r="DP123" t="str">
            <v/>
          </cell>
          <cell r="DQ123" t="str">
            <v/>
          </cell>
          <cell r="DR123" t="str">
            <v/>
          </cell>
          <cell r="DS123" t="str">
            <v/>
          </cell>
          <cell r="DT123" t="str">
            <v/>
          </cell>
          <cell r="DU123" t="str">
            <v/>
          </cell>
          <cell r="DV123" t="str">
            <v/>
          </cell>
          <cell r="DW123" t="str">
            <v/>
          </cell>
          <cell r="DX123" t="str">
            <v/>
          </cell>
          <cell r="DY123" t="str">
            <v/>
          </cell>
          <cell r="DZ123" t="str">
            <v/>
          </cell>
          <cell r="EA123" t="str">
            <v/>
          </cell>
          <cell r="EB123" t="str">
            <v/>
          </cell>
          <cell r="EC123" t="str">
            <v/>
          </cell>
          <cell r="ED123" t="str">
            <v/>
          </cell>
          <cell r="EE123" t="str">
            <v/>
          </cell>
          <cell r="EF123" t="str">
            <v/>
          </cell>
          <cell r="EG123" t="str">
            <v/>
          </cell>
          <cell r="EH123" t="str">
            <v/>
          </cell>
          <cell r="EI123" t="str">
            <v/>
          </cell>
          <cell r="EJ123" t="str">
            <v/>
          </cell>
          <cell r="EK123" t="str">
            <v/>
          </cell>
          <cell r="EL123" t="str">
            <v/>
          </cell>
          <cell r="EM123" t="str">
            <v/>
          </cell>
          <cell r="EN123" t="str">
            <v/>
          </cell>
          <cell r="EO123" t="str">
            <v/>
          </cell>
          <cell r="EP123" t="str">
            <v/>
          </cell>
          <cell r="EQ123" t="str">
            <v/>
          </cell>
          <cell r="ER123" t="str">
            <v/>
          </cell>
          <cell r="ES123" t="str">
            <v/>
          </cell>
          <cell r="ET123" t="str">
            <v/>
          </cell>
          <cell r="EU123" t="str">
            <v/>
          </cell>
          <cell r="EV123" t="str">
            <v/>
          </cell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 t="str">
            <v/>
          </cell>
          <cell r="DM124" t="str">
            <v/>
          </cell>
          <cell r="DN124" t="str">
            <v/>
          </cell>
          <cell r="DO124" t="str">
            <v/>
          </cell>
          <cell r="DP124" t="str">
            <v/>
          </cell>
          <cell r="DQ124" t="str">
            <v/>
          </cell>
          <cell r="DR124" t="str">
            <v/>
          </cell>
          <cell r="DS124" t="str">
            <v/>
          </cell>
          <cell r="DT124" t="str">
            <v/>
          </cell>
          <cell r="DU124" t="str">
            <v/>
          </cell>
          <cell r="DV124" t="str">
            <v/>
          </cell>
          <cell r="DW124" t="str">
            <v/>
          </cell>
          <cell r="DX124" t="str">
            <v/>
          </cell>
          <cell r="DY124" t="str">
            <v/>
          </cell>
          <cell r="DZ124" t="str">
            <v/>
          </cell>
          <cell r="EA124" t="str">
            <v/>
          </cell>
          <cell r="EB124" t="str">
            <v/>
          </cell>
          <cell r="EC124" t="str">
            <v/>
          </cell>
          <cell r="ED124" t="str">
            <v/>
          </cell>
          <cell r="EE124" t="str">
            <v/>
          </cell>
          <cell r="EF124" t="str">
            <v/>
          </cell>
          <cell r="EG124" t="str">
            <v/>
          </cell>
          <cell r="EH124" t="str">
            <v/>
          </cell>
          <cell r="EI124" t="str">
            <v/>
          </cell>
          <cell r="EJ124" t="str">
            <v/>
          </cell>
          <cell r="EK124" t="str">
            <v/>
          </cell>
          <cell r="EL124" t="str">
            <v/>
          </cell>
          <cell r="EM124" t="str">
            <v/>
          </cell>
          <cell r="EN124" t="str">
            <v/>
          </cell>
          <cell r="EO124" t="str">
            <v/>
          </cell>
          <cell r="EP124" t="str">
            <v/>
          </cell>
          <cell r="EQ124" t="str">
            <v/>
          </cell>
          <cell r="ER124" t="str">
            <v/>
          </cell>
          <cell r="ES124" t="str">
            <v/>
          </cell>
          <cell r="ET124" t="str">
            <v/>
          </cell>
          <cell r="EU124" t="str">
            <v/>
          </cell>
          <cell r="EV124" t="str">
            <v/>
          </cell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/>
          </cell>
          <cell r="BR136" t="str">
            <v/>
          </cell>
          <cell r="BS136" t="str">
            <v/>
          </cell>
          <cell r="BT136" t="str">
            <v/>
          </cell>
          <cell r="BU136" t="str">
            <v/>
          </cell>
          <cell r="BV136" t="str">
            <v/>
          </cell>
          <cell r="BW136" t="str">
            <v/>
          </cell>
          <cell r="BX136" t="str">
            <v/>
          </cell>
          <cell r="BY136" t="str">
            <v/>
          </cell>
          <cell r="BZ136" t="str">
            <v/>
          </cell>
          <cell r="CA136" t="str">
            <v/>
          </cell>
          <cell r="CB136" t="str">
            <v/>
          </cell>
          <cell r="CC136" t="str">
            <v/>
          </cell>
          <cell r="CD136" t="str">
            <v/>
          </cell>
          <cell r="CE136" t="str">
            <v/>
          </cell>
          <cell r="CF136" t="str">
            <v/>
          </cell>
          <cell r="CG136" t="str">
            <v/>
          </cell>
          <cell r="CH136" t="str">
            <v/>
          </cell>
          <cell r="CI136" t="str">
            <v/>
          </cell>
          <cell r="CJ136" t="str">
            <v/>
          </cell>
          <cell r="CK136" t="str">
            <v/>
          </cell>
          <cell r="CL136" t="str">
            <v/>
          </cell>
          <cell r="CM136" t="str">
            <v/>
          </cell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  <cell r="BH137" t="str">
            <v/>
          </cell>
          <cell r="BJ137" t="str">
            <v/>
          </cell>
          <cell r="BK137" t="str">
            <v/>
          </cell>
          <cell r="BL137" t="str">
            <v/>
          </cell>
          <cell r="BM137" t="str">
            <v/>
          </cell>
          <cell r="BN137" t="str">
            <v/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 t="str">
            <v/>
          </cell>
          <cell r="BV137" t="str">
            <v/>
          </cell>
          <cell r="BW137" t="str">
            <v/>
          </cell>
          <cell r="BX137" t="str">
            <v/>
          </cell>
          <cell r="BY137" t="str">
            <v/>
          </cell>
          <cell r="BZ137" t="str">
            <v/>
          </cell>
          <cell r="CA137" t="str">
            <v/>
          </cell>
          <cell r="CB137" t="str">
            <v/>
          </cell>
          <cell r="CC137" t="str">
            <v/>
          </cell>
          <cell r="CD137" t="str">
            <v/>
          </cell>
          <cell r="CE137" t="str">
            <v/>
          </cell>
          <cell r="CF137" t="str">
            <v/>
          </cell>
          <cell r="CG137" t="str">
            <v/>
          </cell>
          <cell r="CH137" t="str">
            <v/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 t="str">
            <v/>
          </cell>
          <cell r="CF142" t="str">
            <v/>
          </cell>
          <cell r="CG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 t="str">
            <v/>
          </cell>
          <cell r="CY142" t="str">
            <v/>
          </cell>
          <cell r="CZ142" t="str">
            <v/>
          </cell>
          <cell r="DA142" t="str">
            <v/>
          </cell>
          <cell r="DB142" t="str">
            <v/>
          </cell>
          <cell r="DC142" t="str">
            <v/>
          </cell>
          <cell r="DD142" t="str">
            <v/>
          </cell>
          <cell r="DE142" t="str">
            <v/>
          </cell>
          <cell r="DF142" t="str">
            <v/>
          </cell>
          <cell r="DG142" t="str">
            <v/>
          </cell>
          <cell r="DH142" t="str">
            <v/>
          </cell>
          <cell r="DI142" t="str">
            <v/>
          </cell>
          <cell r="DJ142" t="str">
            <v/>
          </cell>
          <cell r="DK142" t="str">
            <v/>
          </cell>
          <cell r="DL142" t="str">
            <v/>
          </cell>
          <cell r="DM142" t="str">
            <v/>
          </cell>
          <cell r="DN142" t="str">
            <v/>
          </cell>
          <cell r="DO142" t="str">
            <v/>
          </cell>
          <cell r="DP142" t="str">
            <v/>
          </cell>
          <cell r="DQ142" t="str">
            <v/>
          </cell>
          <cell r="DR142" t="str">
            <v/>
          </cell>
          <cell r="DS142" t="str">
            <v/>
          </cell>
          <cell r="DT142" t="str">
            <v/>
          </cell>
          <cell r="DU142" t="str">
            <v/>
          </cell>
          <cell r="DV142" t="str">
            <v/>
          </cell>
          <cell r="DW142" t="str">
            <v/>
          </cell>
          <cell r="DX142" t="str">
            <v/>
          </cell>
          <cell r="DY142" t="str">
            <v/>
          </cell>
          <cell r="DZ142" t="str">
            <v/>
          </cell>
          <cell r="EA142" t="str">
            <v/>
          </cell>
          <cell r="EB142" t="str">
            <v/>
          </cell>
          <cell r="EC142" t="str">
            <v/>
          </cell>
          <cell r="ED142" t="str">
            <v/>
          </cell>
          <cell r="EE142" t="str">
            <v/>
          </cell>
          <cell r="EF142" t="str">
            <v/>
          </cell>
          <cell r="EG142" t="str">
            <v/>
          </cell>
          <cell r="EH142" t="str">
            <v/>
          </cell>
          <cell r="EI142" t="str">
            <v/>
          </cell>
          <cell r="EJ142" t="str">
            <v/>
          </cell>
          <cell r="EK142" t="str">
            <v/>
          </cell>
          <cell r="EL142" t="str">
            <v/>
          </cell>
          <cell r="EM142" t="str">
            <v/>
          </cell>
          <cell r="EN142" t="str">
            <v/>
          </cell>
          <cell r="EO142" t="str">
            <v/>
          </cell>
          <cell r="EP142" t="str">
            <v/>
          </cell>
          <cell r="EQ142" t="str">
            <v/>
          </cell>
          <cell r="ER142" t="str">
            <v/>
          </cell>
          <cell r="ES142" t="str">
            <v/>
          </cell>
          <cell r="ET142" t="str">
            <v/>
          </cell>
          <cell r="EU142" t="str">
            <v/>
          </cell>
          <cell r="EV142" t="str">
            <v/>
          </cell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 t="str">
            <v/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 t="str">
            <v/>
          </cell>
          <cell r="CY143" t="str">
            <v/>
          </cell>
          <cell r="CZ143" t="str">
            <v/>
          </cell>
          <cell r="DA143" t="str">
            <v/>
          </cell>
          <cell r="DB143" t="str">
            <v/>
          </cell>
          <cell r="DC143" t="str">
            <v/>
          </cell>
          <cell r="DD143" t="str">
            <v/>
          </cell>
          <cell r="DE143" t="str">
            <v/>
          </cell>
          <cell r="DF143" t="str">
            <v/>
          </cell>
          <cell r="DG143" t="str">
            <v/>
          </cell>
          <cell r="DH143" t="str">
            <v/>
          </cell>
          <cell r="DI143" t="str">
            <v/>
          </cell>
          <cell r="DJ143" t="str">
            <v/>
          </cell>
          <cell r="DK143" t="str">
            <v/>
          </cell>
          <cell r="DL143" t="str">
            <v/>
          </cell>
          <cell r="DM143" t="str">
            <v/>
          </cell>
          <cell r="DN143" t="str">
            <v/>
          </cell>
          <cell r="DO143" t="str">
            <v/>
          </cell>
          <cell r="DP143" t="str">
            <v/>
          </cell>
          <cell r="DQ143" t="str">
            <v/>
          </cell>
          <cell r="DR143" t="str">
            <v/>
          </cell>
          <cell r="DS143" t="str">
            <v/>
          </cell>
          <cell r="DT143" t="str">
            <v/>
          </cell>
          <cell r="DU143" t="str">
            <v/>
          </cell>
          <cell r="DV143" t="str">
            <v/>
          </cell>
          <cell r="DW143" t="str">
            <v/>
          </cell>
          <cell r="DX143" t="str">
            <v/>
          </cell>
          <cell r="DY143" t="str">
            <v/>
          </cell>
          <cell r="DZ143" t="str">
            <v/>
          </cell>
          <cell r="EA143" t="str">
            <v/>
          </cell>
          <cell r="EB143" t="str">
            <v/>
          </cell>
          <cell r="EC143" t="str">
            <v/>
          </cell>
          <cell r="ED143" t="str">
            <v/>
          </cell>
          <cell r="EE143" t="str">
            <v/>
          </cell>
          <cell r="EF143" t="str">
            <v/>
          </cell>
          <cell r="EG143" t="str">
            <v/>
          </cell>
          <cell r="EH143" t="str">
            <v/>
          </cell>
          <cell r="EI143" t="str">
            <v/>
          </cell>
          <cell r="EJ143" t="str">
            <v/>
          </cell>
          <cell r="EK143" t="str">
            <v/>
          </cell>
          <cell r="EL143" t="str">
            <v/>
          </cell>
          <cell r="EM143" t="str">
            <v/>
          </cell>
          <cell r="EN143" t="str">
            <v/>
          </cell>
          <cell r="EO143" t="str">
            <v/>
          </cell>
          <cell r="EP143" t="str">
            <v/>
          </cell>
          <cell r="EQ143" t="str">
            <v/>
          </cell>
          <cell r="ER143" t="str">
            <v/>
          </cell>
          <cell r="ES143" t="str">
            <v/>
          </cell>
          <cell r="ET143" t="str">
            <v/>
          </cell>
          <cell r="EU143" t="str">
            <v/>
          </cell>
          <cell r="EV143" t="str">
            <v/>
          </cell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 t="str">
            <v/>
          </cell>
          <cell r="CF144" t="str">
            <v/>
          </cell>
          <cell r="CG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 t="str">
            <v/>
          </cell>
          <cell r="CQ144" t="str">
            <v/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 t="str">
            <v/>
          </cell>
          <cell r="CY144" t="str">
            <v/>
          </cell>
          <cell r="CZ144" t="str">
            <v/>
          </cell>
          <cell r="DA144" t="str">
            <v/>
          </cell>
          <cell r="DB144" t="str">
            <v/>
          </cell>
          <cell r="DC144" t="str">
            <v/>
          </cell>
          <cell r="DD144" t="str">
            <v/>
          </cell>
          <cell r="DE144" t="str">
            <v/>
          </cell>
          <cell r="DF144" t="str">
            <v/>
          </cell>
          <cell r="DG144" t="str">
            <v/>
          </cell>
          <cell r="DH144" t="str">
            <v/>
          </cell>
          <cell r="DI144" t="str">
            <v/>
          </cell>
          <cell r="DJ144" t="str">
            <v/>
          </cell>
          <cell r="DK144" t="str">
            <v/>
          </cell>
          <cell r="DL144" t="str">
            <v/>
          </cell>
          <cell r="DM144" t="str">
            <v/>
          </cell>
          <cell r="DN144" t="str">
            <v/>
          </cell>
          <cell r="DO144" t="str">
            <v/>
          </cell>
          <cell r="DP144" t="str">
            <v/>
          </cell>
          <cell r="DQ144" t="str">
            <v/>
          </cell>
          <cell r="DR144" t="str">
            <v/>
          </cell>
          <cell r="DS144" t="str">
            <v/>
          </cell>
          <cell r="DT144" t="str">
            <v/>
          </cell>
          <cell r="DU144" t="str">
            <v/>
          </cell>
          <cell r="DV144" t="str">
            <v/>
          </cell>
          <cell r="DW144" t="str">
            <v/>
          </cell>
          <cell r="DX144" t="str">
            <v/>
          </cell>
          <cell r="DY144" t="str">
            <v/>
          </cell>
          <cell r="DZ144" t="str">
            <v/>
          </cell>
          <cell r="EA144" t="str">
            <v/>
          </cell>
          <cell r="EB144" t="str">
            <v/>
          </cell>
          <cell r="EC144" t="str">
            <v/>
          </cell>
          <cell r="ED144" t="str">
            <v/>
          </cell>
          <cell r="EE144" t="str">
            <v/>
          </cell>
          <cell r="EF144" t="str">
            <v/>
          </cell>
          <cell r="EG144" t="str">
            <v/>
          </cell>
          <cell r="EH144" t="str">
            <v/>
          </cell>
          <cell r="EI144" t="str">
            <v/>
          </cell>
          <cell r="EJ144" t="str">
            <v/>
          </cell>
          <cell r="EK144" t="str">
            <v/>
          </cell>
          <cell r="EL144" t="str">
            <v/>
          </cell>
          <cell r="EM144" t="str">
            <v/>
          </cell>
          <cell r="EN144" t="str">
            <v/>
          </cell>
          <cell r="EO144" t="str">
            <v/>
          </cell>
          <cell r="EP144" t="str">
            <v/>
          </cell>
          <cell r="EQ144" t="str">
            <v/>
          </cell>
          <cell r="ER144" t="str">
            <v/>
          </cell>
          <cell r="ES144" t="str">
            <v/>
          </cell>
          <cell r="ET144" t="str">
            <v/>
          </cell>
          <cell r="EU144" t="str">
            <v/>
          </cell>
          <cell r="EV144" t="str">
            <v/>
          </cell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 t="str">
            <v/>
          </cell>
          <cell r="CF153" t="str">
            <v/>
          </cell>
          <cell r="CG153" t="str">
            <v/>
          </cell>
          <cell r="CH153" t="str">
            <v/>
          </cell>
          <cell r="CI153" t="str">
            <v/>
          </cell>
          <cell r="CJ153" t="str">
            <v/>
          </cell>
          <cell r="CK153" t="str">
            <v/>
          </cell>
          <cell r="CL153" t="str">
            <v/>
          </cell>
          <cell r="CM153" t="str">
            <v/>
          </cell>
          <cell r="CN153" t="str">
            <v/>
          </cell>
          <cell r="CO153" t="str">
            <v/>
          </cell>
          <cell r="CP153" t="str">
            <v/>
          </cell>
          <cell r="CQ153" t="str">
            <v/>
          </cell>
          <cell r="CR153" t="str">
            <v/>
          </cell>
          <cell r="CS153" t="str">
            <v/>
          </cell>
          <cell r="CT153" t="str">
            <v/>
          </cell>
          <cell r="CU153" t="str">
            <v/>
          </cell>
          <cell r="CV153" t="str">
            <v/>
          </cell>
          <cell r="CW153" t="str">
            <v/>
          </cell>
          <cell r="CX153" t="str">
            <v/>
          </cell>
          <cell r="CY153" t="str">
            <v/>
          </cell>
          <cell r="CZ153" t="str">
            <v/>
          </cell>
          <cell r="DA153" t="str">
            <v/>
          </cell>
          <cell r="DB153" t="str">
            <v/>
          </cell>
          <cell r="DC153" t="str">
            <v/>
          </cell>
          <cell r="DD153" t="str">
            <v/>
          </cell>
          <cell r="DE153" t="str">
            <v/>
          </cell>
          <cell r="DF153" t="str">
            <v/>
          </cell>
          <cell r="DG153" t="str">
            <v/>
          </cell>
          <cell r="DH153" t="str">
            <v/>
          </cell>
          <cell r="DI153" t="str">
            <v/>
          </cell>
          <cell r="DJ153" t="str">
            <v/>
          </cell>
          <cell r="DK153" t="str">
            <v/>
          </cell>
          <cell r="DL153" t="str">
            <v/>
          </cell>
          <cell r="DM153" t="str">
            <v/>
          </cell>
          <cell r="DN153" t="str">
            <v/>
          </cell>
          <cell r="DO153" t="str">
            <v/>
          </cell>
          <cell r="DP153" t="str">
            <v/>
          </cell>
          <cell r="DQ153" t="str">
            <v/>
          </cell>
          <cell r="DR153" t="str">
            <v/>
          </cell>
          <cell r="DS153" t="str">
            <v/>
          </cell>
          <cell r="DT153" t="str">
            <v/>
          </cell>
          <cell r="DU153" t="str">
            <v/>
          </cell>
          <cell r="DV153" t="str">
            <v/>
          </cell>
          <cell r="DW153" t="str">
            <v/>
          </cell>
          <cell r="DX153" t="str">
            <v/>
          </cell>
          <cell r="DY153" t="str">
            <v/>
          </cell>
          <cell r="DZ153" t="str">
            <v/>
          </cell>
          <cell r="EA153" t="str">
            <v/>
          </cell>
          <cell r="EB153" t="str">
            <v/>
          </cell>
          <cell r="EC153" t="str">
            <v/>
          </cell>
          <cell r="ED153" t="str">
            <v/>
          </cell>
          <cell r="EE153" t="str">
            <v/>
          </cell>
          <cell r="EF153" t="str">
            <v/>
          </cell>
          <cell r="EG153" t="str">
            <v/>
          </cell>
          <cell r="EH153" t="str">
            <v/>
          </cell>
          <cell r="EI153" t="str">
            <v/>
          </cell>
          <cell r="EJ153" t="str">
            <v/>
          </cell>
          <cell r="EK153" t="str">
            <v/>
          </cell>
          <cell r="EL153" t="str">
            <v/>
          </cell>
          <cell r="EM153" t="str">
            <v/>
          </cell>
          <cell r="EN153" t="str">
            <v/>
          </cell>
          <cell r="EO153" t="str">
            <v/>
          </cell>
          <cell r="EP153" t="str">
            <v/>
          </cell>
          <cell r="EQ153" t="str">
            <v/>
          </cell>
          <cell r="ER153" t="str">
            <v/>
          </cell>
          <cell r="ES153" t="str">
            <v/>
          </cell>
          <cell r="ET153" t="str">
            <v/>
          </cell>
          <cell r="EU153" t="str">
            <v/>
          </cell>
          <cell r="EV153" t="str">
            <v/>
          </cell>
        </row>
        <row r="154">
          <cell r="S154" t="str">
            <v>COST TO DATE</v>
          </cell>
          <cell r="V154" t="str">
            <v>DIRECT TO DATE</v>
          </cell>
          <cell r="CE154" t="str">
            <v/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 t="str">
            <v/>
          </cell>
          <cell r="CM154" t="str">
            <v/>
          </cell>
          <cell r="CN154" t="str">
            <v/>
          </cell>
          <cell r="CO154" t="str">
            <v/>
          </cell>
          <cell r="CP154" t="str">
            <v/>
          </cell>
          <cell r="CQ154" t="str">
            <v/>
          </cell>
          <cell r="CR154" t="str">
            <v/>
          </cell>
          <cell r="CS154" t="str">
            <v/>
          </cell>
          <cell r="CT154" t="str">
            <v/>
          </cell>
          <cell r="CU154" t="str">
            <v/>
          </cell>
          <cell r="CV154" t="str">
            <v/>
          </cell>
          <cell r="CW154" t="str">
            <v/>
          </cell>
          <cell r="CX154" t="str">
            <v/>
          </cell>
          <cell r="CY154" t="str">
            <v/>
          </cell>
          <cell r="CZ154" t="str">
            <v/>
          </cell>
          <cell r="DA154" t="str">
            <v/>
          </cell>
          <cell r="DB154" t="str">
            <v/>
          </cell>
          <cell r="DC154" t="str">
            <v/>
          </cell>
          <cell r="DD154" t="str">
            <v/>
          </cell>
          <cell r="DE154" t="str">
            <v/>
          </cell>
          <cell r="DF154" t="str">
            <v/>
          </cell>
          <cell r="DG154" t="str">
            <v/>
          </cell>
          <cell r="DH154" t="str">
            <v/>
          </cell>
          <cell r="DI154" t="str">
            <v/>
          </cell>
          <cell r="DJ154" t="str">
            <v/>
          </cell>
          <cell r="DK154" t="str">
            <v/>
          </cell>
          <cell r="DL154" t="str">
            <v/>
          </cell>
          <cell r="DM154" t="str">
            <v/>
          </cell>
          <cell r="DN154" t="str">
            <v/>
          </cell>
          <cell r="DO154" t="str">
            <v/>
          </cell>
          <cell r="DP154" t="str">
            <v/>
          </cell>
          <cell r="DQ154" t="str">
            <v/>
          </cell>
          <cell r="DR154" t="str">
            <v/>
          </cell>
          <cell r="DS154" t="str">
            <v/>
          </cell>
          <cell r="DT154" t="str">
            <v/>
          </cell>
          <cell r="DU154" t="str">
            <v/>
          </cell>
          <cell r="DV154" t="str">
            <v/>
          </cell>
          <cell r="DW154" t="str">
            <v/>
          </cell>
          <cell r="DX154" t="str">
            <v/>
          </cell>
          <cell r="DY154" t="str">
            <v/>
          </cell>
          <cell r="DZ154" t="str">
            <v/>
          </cell>
          <cell r="EA154" t="str">
            <v/>
          </cell>
          <cell r="EB154" t="str">
            <v/>
          </cell>
          <cell r="EC154" t="str">
            <v/>
          </cell>
          <cell r="ED154" t="str">
            <v/>
          </cell>
          <cell r="EE154" t="str">
            <v/>
          </cell>
          <cell r="EF154" t="str">
            <v/>
          </cell>
          <cell r="EG154" t="str">
            <v/>
          </cell>
          <cell r="EH154" t="str">
            <v/>
          </cell>
          <cell r="EI154" t="str">
            <v/>
          </cell>
          <cell r="EJ154" t="str">
            <v/>
          </cell>
          <cell r="EK154" t="str">
            <v/>
          </cell>
          <cell r="EL154" t="str">
            <v/>
          </cell>
          <cell r="EM154" t="str">
            <v/>
          </cell>
          <cell r="EN154" t="str">
            <v/>
          </cell>
          <cell r="EO154" t="str">
            <v/>
          </cell>
          <cell r="EP154" t="str">
            <v/>
          </cell>
          <cell r="EQ154" t="str">
            <v/>
          </cell>
          <cell r="ER154" t="str">
            <v/>
          </cell>
          <cell r="ES154" t="str">
            <v/>
          </cell>
          <cell r="ET154" t="str">
            <v/>
          </cell>
          <cell r="EU154" t="str">
            <v/>
          </cell>
          <cell r="EV154" t="str">
            <v/>
          </cell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  <cell r="BH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 t="str">
            <v/>
          </cell>
          <cell r="BV165" t="str">
            <v/>
          </cell>
          <cell r="BW165" t="str">
            <v/>
          </cell>
          <cell r="BX165" t="str">
            <v/>
          </cell>
          <cell r="BY165" t="str">
            <v/>
          </cell>
          <cell r="BZ165" t="str">
            <v/>
          </cell>
          <cell r="CA165" t="str">
            <v/>
          </cell>
          <cell r="CB165" t="str">
            <v/>
          </cell>
          <cell r="CC165" t="str">
            <v/>
          </cell>
          <cell r="CD165" t="str">
            <v/>
          </cell>
          <cell r="CE165" t="str">
            <v/>
          </cell>
          <cell r="CF165" t="str">
            <v/>
          </cell>
          <cell r="CG165" t="str">
            <v/>
          </cell>
          <cell r="CH165" t="str">
            <v/>
          </cell>
          <cell r="CI165" t="str">
            <v/>
          </cell>
          <cell r="CJ165" t="str">
            <v/>
          </cell>
          <cell r="CK165" t="str">
            <v/>
          </cell>
          <cell r="CL165" t="str">
            <v/>
          </cell>
          <cell r="CM165" t="str">
            <v/>
          </cell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/>
          </cell>
          <cell r="BN166" t="str">
            <v/>
          </cell>
          <cell r="BO166" t="str">
            <v/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 t="str">
            <v/>
          </cell>
          <cell r="BV166" t="str">
            <v/>
          </cell>
          <cell r="BW166" t="str">
            <v/>
          </cell>
          <cell r="BX166" t="str">
            <v/>
          </cell>
          <cell r="BY166" t="str">
            <v/>
          </cell>
          <cell r="BZ166" t="str">
            <v/>
          </cell>
          <cell r="CA166" t="str">
            <v/>
          </cell>
          <cell r="CB166" t="str">
            <v/>
          </cell>
          <cell r="CC166" t="str">
            <v/>
          </cell>
          <cell r="CD166" t="str">
            <v/>
          </cell>
          <cell r="CE166" t="str">
            <v/>
          </cell>
          <cell r="CF166" t="str">
            <v/>
          </cell>
          <cell r="CG166" t="str">
            <v/>
          </cell>
          <cell r="CH166" t="str">
            <v/>
          </cell>
          <cell r="CI166" t="str">
            <v/>
          </cell>
          <cell r="CJ166" t="str">
            <v/>
          </cell>
          <cell r="CK166" t="str">
            <v/>
          </cell>
          <cell r="CL166" t="str">
            <v/>
          </cell>
          <cell r="CM166" t="str">
            <v/>
          </cell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  <cell r="BW170" t="str">
            <v/>
          </cell>
          <cell r="BX170" t="str">
            <v/>
          </cell>
          <cell r="BY170" t="str">
            <v/>
          </cell>
          <cell r="BZ170" t="str">
            <v/>
          </cell>
          <cell r="CA170" t="str">
            <v/>
          </cell>
          <cell r="CB170" t="str">
            <v/>
          </cell>
          <cell r="CC170" t="str">
            <v/>
          </cell>
          <cell r="CD170" t="str">
            <v/>
          </cell>
          <cell r="CE170" t="str">
            <v/>
          </cell>
          <cell r="CF170" t="str">
            <v/>
          </cell>
          <cell r="CG170" t="str">
            <v/>
          </cell>
          <cell r="CH170" t="str">
            <v/>
          </cell>
          <cell r="CI170" t="str">
            <v/>
          </cell>
          <cell r="CJ170" t="str">
            <v/>
          </cell>
          <cell r="CK170" t="str">
            <v/>
          </cell>
          <cell r="CL170" t="str">
            <v/>
          </cell>
          <cell r="CM170" t="str">
            <v/>
          </cell>
          <cell r="CN170" t="str">
            <v/>
          </cell>
          <cell r="CO170" t="str">
            <v/>
          </cell>
          <cell r="CP170" t="str">
            <v/>
          </cell>
          <cell r="CQ170" t="str">
            <v/>
          </cell>
          <cell r="CR170" t="str">
            <v/>
          </cell>
          <cell r="CS170" t="str">
            <v/>
          </cell>
          <cell r="CT170" t="str">
            <v/>
          </cell>
          <cell r="CU170" t="str">
            <v/>
          </cell>
          <cell r="CV170" t="str">
            <v/>
          </cell>
          <cell r="CW170" t="str">
            <v/>
          </cell>
          <cell r="CX170" t="str">
            <v/>
          </cell>
          <cell r="CY170" t="str">
            <v/>
          </cell>
          <cell r="CZ170" t="str">
            <v/>
          </cell>
          <cell r="DA170" t="str">
            <v/>
          </cell>
          <cell r="DB170" t="str">
            <v/>
          </cell>
          <cell r="DC170" t="str">
            <v/>
          </cell>
          <cell r="DD170" t="str">
            <v/>
          </cell>
          <cell r="DE170" t="str">
            <v/>
          </cell>
          <cell r="DF170" t="str">
            <v/>
          </cell>
          <cell r="DG170" t="str">
            <v/>
          </cell>
          <cell r="DH170" t="str">
            <v/>
          </cell>
          <cell r="DI170" t="str">
            <v/>
          </cell>
          <cell r="DJ170" t="str">
            <v/>
          </cell>
          <cell r="DK170" t="str">
            <v/>
          </cell>
          <cell r="DL170" t="str">
            <v/>
          </cell>
          <cell r="DM170" t="str">
            <v/>
          </cell>
          <cell r="DN170" t="str">
            <v/>
          </cell>
          <cell r="DO170" t="str">
            <v/>
          </cell>
          <cell r="DP170" t="str">
            <v/>
          </cell>
          <cell r="DQ170" t="str">
            <v/>
          </cell>
          <cell r="DR170" t="str">
            <v/>
          </cell>
          <cell r="DS170" t="str">
            <v/>
          </cell>
          <cell r="DT170" t="str">
            <v/>
          </cell>
          <cell r="DU170" t="str">
            <v/>
          </cell>
          <cell r="DV170" t="str">
            <v/>
          </cell>
          <cell r="DW170" t="str">
            <v/>
          </cell>
          <cell r="DX170" t="str">
            <v/>
          </cell>
          <cell r="DY170" t="str">
            <v/>
          </cell>
          <cell r="DZ170" t="str">
            <v/>
          </cell>
          <cell r="EA170" t="str">
            <v/>
          </cell>
          <cell r="EB170" t="str">
            <v/>
          </cell>
          <cell r="EC170" t="str">
            <v/>
          </cell>
          <cell r="ED170" t="str">
            <v/>
          </cell>
          <cell r="EE170" t="str">
            <v/>
          </cell>
          <cell r="EF170" t="str">
            <v/>
          </cell>
          <cell r="EG170" t="str">
            <v/>
          </cell>
          <cell r="EH170" t="str">
            <v/>
          </cell>
          <cell r="EI170" t="str">
            <v/>
          </cell>
          <cell r="EJ170" t="str">
            <v/>
          </cell>
          <cell r="EK170" t="str">
            <v/>
          </cell>
          <cell r="EL170" t="str">
            <v/>
          </cell>
          <cell r="EM170" t="str">
            <v/>
          </cell>
          <cell r="EN170" t="str">
            <v/>
          </cell>
          <cell r="EO170" t="str">
            <v/>
          </cell>
          <cell r="EP170" t="str">
            <v/>
          </cell>
          <cell r="EQ170" t="str">
            <v/>
          </cell>
          <cell r="ER170" t="str">
            <v/>
          </cell>
          <cell r="ES170" t="str">
            <v/>
          </cell>
          <cell r="ET170" t="str">
            <v/>
          </cell>
          <cell r="EU170" t="str">
            <v/>
          </cell>
          <cell r="EV170" t="str">
            <v/>
          </cell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  <cell r="BW171" t="str">
            <v/>
          </cell>
          <cell r="BX171" t="str">
            <v/>
          </cell>
          <cell r="BY171" t="str">
            <v/>
          </cell>
          <cell r="BZ171" t="str">
            <v/>
          </cell>
          <cell r="CA171" t="str">
            <v/>
          </cell>
          <cell r="CB171" t="str">
            <v/>
          </cell>
          <cell r="CC171" t="str">
            <v/>
          </cell>
          <cell r="CD171" t="str">
            <v/>
          </cell>
          <cell r="CE171" t="str">
            <v/>
          </cell>
          <cell r="CF171" t="str">
            <v/>
          </cell>
          <cell r="CG171" t="str">
            <v/>
          </cell>
          <cell r="CH171" t="str">
            <v/>
          </cell>
          <cell r="CI171" t="str">
            <v/>
          </cell>
          <cell r="CJ171" t="str">
            <v/>
          </cell>
          <cell r="CK171" t="str">
            <v/>
          </cell>
          <cell r="CL171" t="str">
            <v/>
          </cell>
          <cell r="CM171" t="str">
            <v/>
          </cell>
          <cell r="CN171" t="str">
            <v/>
          </cell>
          <cell r="CO171" t="str">
            <v/>
          </cell>
          <cell r="CP171" t="str">
            <v/>
          </cell>
          <cell r="CQ171" t="str">
            <v/>
          </cell>
          <cell r="CR171" t="str">
            <v/>
          </cell>
          <cell r="CS171" t="str">
            <v/>
          </cell>
          <cell r="CT171" t="str">
            <v/>
          </cell>
          <cell r="CU171" t="str">
            <v/>
          </cell>
          <cell r="CV171" t="str">
            <v/>
          </cell>
          <cell r="CW171" t="str">
            <v/>
          </cell>
          <cell r="CX171" t="str">
            <v/>
          </cell>
          <cell r="CY171" t="str">
            <v/>
          </cell>
          <cell r="CZ171" t="str">
            <v/>
          </cell>
          <cell r="DA171" t="str">
            <v/>
          </cell>
          <cell r="DB171" t="str">
            <v/>
          </cell>
          <cell r="DC171" t="str">
            <v/>
          </cell>
          <cell r="DD171" t="str">
            <v/>
          </cell>
          <cell r="DE171" t="str">
            <v/>
          </cell>
          <cell r="DF171" t="str">
            <v/>
          </cell>
          <cell r="DG171" t="str">
            <v/>
          </cell>
          <cell r="DH171" t="str">
            <v/>
          </cell>
          <cell r="DI171" t="str">
            <v/>
          </cell>
          <cell r="DJ171" t="str">
            <v/>
          </cell>
          <cell r="DK171" t="str">
            <v/>
          </cell>
          <cell r="DL171" t="str">
            <v/>
          </cell>
          <cell r="DM171" t="str">
            <v/>
          </cell>
          <cell r="DN171" t="str">
            <v/>
          </cell>
          <cell r="DO171" t="str">
            <v/>
          </cell>
          <cell r="DP171" t="str">
            <v/>
          </cell>
          <cell r="DQ171" t="str">
            <v/>
          </cell>
          <cell r="DR171" t="str">
            <v/>
          </cell>
          <cell r="DS171" t="str">
            <v/>
          </cell>
          <cell r="DT171" t="str">
            <v/>
          </cell>
          <cell r="DU171" t="str">
            <v/>
          </cell>
          <cell r="DV171" t="str">
            <v/>
          </cell>
          <cell r="DW171" t="str">
            <v/>
          </cell>
          <cell r="DX171" t="str">
            <v/>
          </cell>
          <cell r="DY171" t="str">
            <v/>
          </cell>
          <cell r="DZ171" t="str">
            <v/>
          </cell>
          <cell r="EA171" t="str">
            <v/>
          </cell>
          <cell r="EB171" t="str">
            <v/>
          </cell>
          <cell r="EC171" t="str">
            <v/>
          </cell>
          <cell r="ED171" t="str">
            <v/>
          </cell>
          <cell r="EE171" t="str">
            <v/>
          </cell>
          <cell r="EF171" t="str">
            <v/>
          </cell>
          <cell r="EG171" t="str">
            <v/>
          </cell>
          <cell r="EH171" t="str">
            <v/>
          </cell>
          <cell r="EI171" t="str">
            <v/>
          </cell>
          <cell r="EJ171" t="str">
            <v/>
          </cell>
          <cell r="EK171" t="str">
            <v/>
          </cell>
          <cell r="EL171" t="str">
            <v/>
          </cell>
          <cell r="EM171" t="str">
            <v/>
          </cell>
          <cell r="EN171" t="str">
            <v/>
          </cell>
          <cell r="EO171" t="str">
            <v/>
          </cell>
          <cell r="EP171" t="str">
            <v/>
          </cell>
          <cell r="EQ171" t="str">
            <v/>
          </cell>
          <cell r="ER171" t="str">
            <v/>
          </cell>
          <cell r="ES171" t="str">
            <v/>
          </cell>
          <cell r="ET171" t="str">
            <v/>
          </cell>
          <cell r="EU171" t="str">
            <v/>
          </cell>
          <cell r="EV171" t="str">
            <v/>
          </cell>
          <cell r="EW171" t="str">
            <v/>
          </cell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  <cell r="BW172" t="str">
            <v/>
          </cell>
          <cell r="BX172" t="str">
            <v/>
          </cell>
          <cell r="BY172" t="str">
            <v/>
          </cell>
          <cell r="BZ172" t="str">
            <v/>
          </cell>
          <cell r="CA172" t="str">
            <v/>
          </cell>
          <cell r="CB172" t="str">
            <v/>
          </cell>
          <cell r="CC172" t="str">
            <v/>
          </cell>
          <cell r="CD172" t="str">
            <v/>
          </cell>
          <cell r="CE172" t="str">
            <v/>
          </cell>
          <cell r="CF172" t="str">
            <v/>
          </cell>
          <cell r="CG172" t="str">
            <v/>
          </cell>
          <cell r="CH172" t="str">
            <v/>
          </cell>
          <cell r="CI172" t="str">
            <v/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 t="str">
            <v/>
          </cell>
          <cell r="CQ172" t="str">
            <v/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 t="str">
            <v/>
          </cell>
          <cell r="CY172" t="str">
            <v/>
          </cell>
          <cell r="CZ172" t="str">
            <v/>
          </cell>
          <cell r="DA172" t="str">
            <v/>
          </cell>
          <cell r="DB172" t="str">
            <v/>
          </cell>
          <cell r="DC172" t="str">
            <v/>
          </cell>
          <cell r="DD172" t="str">
            <v/>
          </cell>
          <cell r="DE172" t="str">
            <v/>
          </cell>
          <cell r="DF172" t="str">
            <v/>
          </cell>
          <cell r="DG172" t="str">
            <v/>
          </cell>
          <cell r="DH172" t="str">
            <v/>
          </cell>
          <cell r="DI172" t="str">
            <v/>
          </cell>
          <cell r="DJ172" t="str">
            <v/>
          </cell>
          <cell r="DK172" t="str">
            <v/>
          </cell>
          <cell r="DL172" t="str">
            <v/>
          </cell>
          <cell r="DM172" t="str">
            <v/>
          </cell>
          <cell r="DN172" t="str">
            <v/>
          </cell>
          <cell r="DO172" t="str">
            <v/>
          </cell>
          <cell r="DP172" t="str">
            <v/>
          </cell>
          <cell r="DQ172" t="str">
            <v/>
          </cell>
          <cell r="DR172" t="str">
            <v/>
          </cell>
          <cell r="DS172" t="str">
            <v/>
          </cell>
          <cell r="DT172" t="str">
            <v/>
          </cell>
          <cell r="DU172" t="str">
            <v/>
          </cell>
          <cell r="DV172" t="str">
            <v/>
          </cell>
          <cell r="DW172" t="str">
            <v/>
          </cell>
          <cell r="DX172" t="str">
            <v/>
          </cell>
          <cell r="DY172" t="str">
            <v/>
          </cell>
          <cell r="DZ172" t="str">
            <v/>
          </cell>
          <cell r="EA172" t="str">
            <v/>
          </cell>
          <cell r="EB172" t="str">
            <v/>
          </cell>
          <cell r="EC172" t="str">
            <v/>
          </cell>
          <cell r="ED172" t="str">
            <v/>
          </cell>
          <cell r="EE172" t="str">
            <v/>
          </cell>
          <cell r="EF172" t="str">
            <v/>
          </cell>
          <cell r="EG172" t="str">
            <v/>
          </cell>
          <cell r="EH172" t="str">
            <v/>
          </cell>
          <cell r="EI172" t="str">
            <v/>
          </cell>
          <cell r="EJ172" t="str">
            <v/>
          </cell>
          <cell r="EK172" t="str">
            <v/>
          </cell>
          <cell r="EL172" t="str">
            <v/>
          </cell>
          <cell r="EM172" t="str">
            <v/>
          </cell>
          <cell r="EN172" t="str">
            <v/>
          </cell>
          <cell r="EO172" t="str">
            <v/>
          </cell>
          <cell r="EP172" t="str">
            <v/>
          </cell>
          <cell r="EQ172" t="str">
            <v/>
          </cell>
          <cell r="ER172" t="str">
            <v/>
          </cell>
          <cell r="ES172" t="str">
            <v/>
          </cell>
          <cell r="ET172" t="str">
            <v/>
          </cell>
          <cell r="EU172" t="str">
            <v/>
          </cell>
          <cell r="EV172" t="str">
            <v/>
          </cell>
          <cell r="EW172" t="str">
            <v/>
          </cell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 t="str">
            <v/>
          </cell>
          <cell r="BU182" t="str">
            <v/>
          </cell>
          <cell r="BV182" t="str">
            <v/>
          </cell>
          <cell r="BW182" t="str">
            <v/>
          </cell>
          <cell r="BX182" t="str">
            <v/>
          </cell>
          <cell r="BY182" t="str">
            <v/>
          </cell>
          <cell r="BZ182" t="str">
            <v/>
          </cell>
          <cell r="CA182" t="str">
            <v/>
          </cell>
          <cell r="CB182" t="str">
            <v/>
          </cell>
          <cell r="CC182" t="str">
            <v/>
          </cell>
          <cell r="CD182" t="str">
            <v/>
          </cell>
          <cell r="CE182" t="str">
            <v/>
          </cell>
          <cell r="CF182" t="str">
            <v/>
          </cell>
          <cell r="CG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CY182" t="str">
            <v/>
          </cell>
          <cell r="CZ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  <cell r="DE182" t="str">
            <v/>
          </cell>
          <cell r="DF182" t="str">
            <v/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  <cell r="DL182" t="str">
            <v/>
          </cell>
          <cell r="DM182" t="str">
            <v/>
          </cell>
          <cell r="DN182" t="str">
            <v/>
          </cell>
          <cell r="DO182" t="str">
            <v/>
          </cell>
          <cell r="DP182" t="str">
            <v/>
          </cell>
          <cell r="DQ182" t="str">
            <v/>
          </cell>
          <cell r="DR182" t="str">
            <v/>
          </cell>
          <cell r="DS182" t="str">
            <v/>
          </cell>
          <cell r="DT182" t="str">
            <v/>
          </cell>
          <cell r="DU182" t="str">
            <v/>
          </cell>
          <cell r="DV182" t="str">
            <v/>
          </cell>
          <cell r="DW182" t="str">
            <v/>
          </cell>
          <cell r="DX182" t="str">
            <v/>
          </cell>
          <cell r="DY182" t="str">
            <v/>
          </cell>
          <cell r="DZ182" t="str">
            <v/>
          </cell>
          <cell r="EA182" t="str">
            <v/>
          </cell>
          <cell r="EB182" t="str">
            <v/>
          </cell>
          <cell r="EC182" t="str">
            <v/>
          </cell>
          <cell r="ED182" t="str">
            <v/>
          </cell>
          <cell r="EE182" t="str">
            <v/>
          </cell>
          <cell r="EF182" t="str">
            <v/>
          </cell>
          <cell r="EG182" t="str">
            <v/>
          </cell>
          <cell r="EH182" t="str">
            <v/>
          </cell>
          <cell r="EI182" t="str">
            <v/>
          </cell>
          <cell r="EJ182" t="str">
            <v/>
          </cell>
          <cell r="EK182" t="str">
            <v/>
          </cell>
          <cell r="EL182" t="str">
            <v/>
          </cell>
          <cell r="EM182" t="str">
            <v/>
          </cell>
          <cell r="EN182" t="str">
            <v/>
          </cell>
          <cell r="EO182" t="str">
            <v/>
          </cell>
          <cell r="EP182" t="str">
            <v/>
          </cell>
          <cell r="EQ182" t="str">
            <v/>
          </cell>
          <cell r="ER182" t="str">
            <v/>
          </cell>
          <cell r="ES182" t="str">
            <v/>
          </cell>
          <cell r="ET182" t="str">
            <v/>
          </cell>
          <cell r="EU182" t="str">
            <v/>
          </cell>
          <cell r="EV182" t="str">
            <v/>
          </cell>
          <cell r="EW182" t="str">
            <v/>
          </cell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 t="str">
            <v/>
          </cell>
          <cell r="AB183" t="str">
            <v/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  <cell r="BD183" t="str">
            <v/>
          </cell>
          <cell r="BE183" t="str">
            <v/>
          </cell>
          <cell r="BF183" t="str">
            <v/>
          </cell>
          <cell r="BG183" t="str">
            <v/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 t="str">
            <v/>
          </cell>
          <cell r="BU183" t="str">
            <v/>
          </cell>
          <cell r="BV183" t="str">
            <v/>
          </cell>
          <cell r="BW183" t="str">
            <v/>
          </cell>
          <cell r="BX183" t="str">
            <v/>
          </cell>
          <cell r="BY183" t="str">
            <v/>
          </cell>
          <cell r="BZ183" t="str">
            <v/>
          </cell>
          <cell r="CA183" t="str">
            <v/>
          </cell>
          <cell r="CB183" t="str">
            <v/>
          </cell>
          <cell r="CC183" t="str">
            <v/>
          </cell>
          <cell r="CD183" t="str">
            <v/>
          </cell>
          <cell r="CE183" t="str">
            <v/>
          </cell>
          <cell r="CF183" t="str">
            <v/>
          </cell>
          <cell r="CG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 t="str">
            <v/>
          </cell>
          <cell r="CY183" t="str">
            <v/>
          </cell>
          <cell r="CZ183" t="str">
            <v/>
          </cell>
          <cell r="DA183" t="str">
            <v/>
          </cell>
          <cell r="DB183" t="str">
            <v/>
          </cell>
          <cell r="DC183" t="str">
            <v/>
          </cell>
          <cell r="DD183" t="str">
            <v/>
          </cell>
          <cell r="DE183" t="str">
            <v/>
          </cell>
          <cell r="DF183" t="str">
            <v/>
          </cell>
          <cell r="DG183" t="str">
            <v/>
          </cell>
          <cell r="DH183" t="str">
            <v/>
          </cell>
          <cell r="DI183" t="str">
            <v/>
          </cell>
          <cell r="DJ183" t="str">
            <v/>
          </cell>
          <cell r="DK183" t="str">
            <v/>
          </cell>
          <cell r="DL183" t="str">
            <v/>
          </cell>
          <cell r="DM183" t="str">
            <v/>
          </cell>
          <cell r="DN183" t="str">
            <v/>
          </cell>
          <cell r="DO183" t="str">
            <v/>
          </cell>
          <cell r="DP183" t="str">
            <v/>
          </cell>
          <cell r="DQ183" t="str">
            <v/>
          </cell>
          <cell r="DR183" t="str">
            <v/>
          </cell>
          <cell r="DS183" t="str">
            <v/>
          </cell>
          <cell r="DT183" t="str">
            <v/>
          </cell>
          <cell r="DU183" t="str">
            <v/>
          </cell>
          <cell r="DV183" t="str">
            <v/>
          </cell>
          <cell r="DW183" t="str">
            <v/>
          </cell>
          <cell r="DX183" t="str">
            <v/>
          </cell>
          <cell r="DY183" t="str">
            <v/>
          </cell>
          <cell r="DZ183" t="str">
            <v/>
          </cell>
          <cell r="EA183" t="str">
            <v/>
          </cell>
          <cell r="EB183" t="str">
            <v/>
          </cell>
          <cell r="EC183" t="str">
            <v/>
          </cell>
          <cell r="ED183" t="str">
            <v/>
          </cell>
          <cell r="EE183" t="str">
            <v/>
          </cell>
          <cell r="EF183" t="str">
            <v/>
          </cell>
          <cell r="EG183" t="str">
            <v/>
          </cell>
          <cell r="EH183" t="str">
            <v/>
          </cell>
          <cell r="EI183" t="str">
            <v/>
          </cell>
          <cell r="EJ183" t="str">
            <v/>
          </cell>
          <cell r="EK183" t="str">
            <v/>
          </cell>
          <cell r="EL183" t="str">
            <v/>
          </cell>
          <cell r="EM183" t="str">
            <v/>
          </cell>
          <cell r="EN183" t="str">
            <v/>
          </cell>
          <cell r="EO183" t="str">
            <v/>
          </cell>
          <cell r="EP183" t="str">
            <v/>
          </cell>
          <cell r="EQ183" t="str">
            <v/>
          </cell>
          <cell r="ER183" t="str">
            <v/>
          </cell>
          <cell r="ES183" t="str">
            <v/>
          </cell>
          <cell r="ET183" t="str">
            <v/>
          </cell>
          <cell r="EU183" t="str">
            <v/>
          </cell>
          <cell r="EV183" t="str">
            <v/>
          </cell>
          <cell r="EW183" t="str">
            <v/>
          </cell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 t="str">
            <v/>
          </cell>
          <cell r="BE184" t="str">
            <v/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/>
          </cell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 t="str">
            <v/>
          </cell>
          <cell r="BW184" t="str">
            <v/>
          </cell>
          <cell r="BX184" t="str">
            <v/>
          </cell>
          <cell r="BY184" t="str">
            <v/>
          </cell>
          <cell r="BZ184" t="str">
            <v/>
          </cell>
          <cell r="CA184" t="str">
            <v/>
          </cell>
          <cell r="CB184" t="str">
            <v/>
          </cell>
          <cell r="CC184" t="str">
            <v/>
          </cell>
          <cell r="CD184" t="str">
            <v/>
          </cell>
          <cell r="CE184" t="str">
            <v/>
          </cell>
          <cell r="CF184" t="str">
            <v/>
          </cell>
          <cell r="CG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 t="str">
            <v/>
          </cell>
          <cell r="CQ184" t="str">
            <v/>
          </cell>
          <cell r="CR184" t="str">
            <v/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 t="str">
            <v/>
          </cell>
          <cell r="CY184" t="str">
            <v/>
          </cell>
          <cell r="CZ184" t="str">
            <v/>
          </cell>
          <cell r="DA184" t="str">
            <v/>
          </cell>
          <cell r="DB184" t="str">
            <v/>
          </cell>
          <cell r="DC184" t="str">
            <v/>
          </cell>
          <cell r="DD184" t="str">
            <v/>
          </cell>
          <cell r="DE184" t="str">
            <v/>
          </cell>
          <cell r="DF184" t="str">
            <v/>
          </cell>
          <cell r="DG184" t="str">
            <v/>
          </cell>
          <cell r="DH184" t="str">
            <v/>
          </cell>
          <cell r="DI184" t="str">
            <v/>
          </cell>
          <cell r="DJ184" t="str">
            <v/>
          </cell>
          <cell r="DK184" t="str">
            <v/>
          </cell>
          <cell r="DL184" t="str">
            <v/>
          </cell>
          <cell r="DM184" t="str">
            <v/>
          </cell>
          <cell r="DN184" t="str">
            <v/>
          </cell>
          <cell r="DO184" t="str">
            <v/>
          </cell>
          <cell r="DP184" t="str">
            <v/>
          </cell>
          <cell r="DQ184" t="str">
            <v/>
          </cell>
          <cell r="DR184" t="str">
            <v/>
          </cell>
          <cell r="DS184" t="str">
            <v/>
          </cell>
          <cell r="DT184" t="str">
            <v/>
          </cell>
          <cell r="DU184" t="str">
            <v/>
          </cell>
          <cell r="DV184" t="str">
            <v/>
          </cell>
          <cell r="DW184" t="str">
            <v/>
          </cell>
          <cell r="DX184" t="str">
            <v/>
          </cell>
          <cell r="DY184" t="str">
            <v/>
          </cell>
          <cell r="DZ184" t="str">
            <v/>
          </cell>
          <cell r="EA184" t="str">
            <v/>
          </cell>
          <cell r="EB184" t="str">
            <v/>
          </cell>
          <cell r="EC184" t="str">
            <v/>
          </cell>
          <cell r="ED184" t="str">
            <v/>
          </cell>
          <cell r="EE184" t="str">
            <v/>
          </cell>
          <cell r="EF184" t="str">
            <v/>
          </cell>
          <cell r="EG184" t="str">
            <v/>
          </cell>
          <cell r="EH184" t="str">
            <v/>
          </cell>
          <cell r="EI184" t="str">
            <v/>
          </cell>
          <cell r="EJ184" t="str">
            <v/>
          </cell>
          <cell r="EK184" t="str">
            <v/>
          </cell>
          <cell r="EL184" t="str">
            <v/>
          </cell>
          <cell r="EM184" t="str">
            <v/>
          </cell>
          <cell r="EN184" t="str">
            <v/>
          </cell>
          <cell r="EO184" t="str">
            <v/>
          </cell>
          <cell r="EP184" t="str">
            <v/>
          </cell>
          <cell r="EQ184" t="str">
            <v/>
          </cell>
          <cell r="ER184" t="str">
            <v/>
          </cell>
          <cell r="ES184" t="str">
            <v/>
          </cell>
          <cell r="ET184" t="str">
            <v/>
          </cell>
          <cell r="EU184" t="str">
            <v/>
          </cell>
          <cell r="EV184" t="str">
            <v/>
          </cell>
          <cell r="EW184" t="str">
            <v/>
          </cell>
        </row>
        <row r="186">
          <cell r="T186" t="str">
            <v>BUDGET FORECAST</v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 t="str">
            <v/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/>
          </cell>
          <cell r="BR186" t="str">
            <v/>
          </cell>
          <cell r="BS186" t="str">
            <v/>
          </cell>
          <cell r="BT186" t="str">
            <v/>
          </cell>
          <cell r="BU186" t="str">
            <v/>
          </cell>
          <cell r="BV186" t="str">
            <v/>
          </cell>
          <cell r="BW186" t="str">
            <v/>
          </cell>
          <cell r="BX186" t="str">
            <v/>
          </cell>
          <cell r="BY186" t="str">
            <v/>
          </cell>
          <cell r="BZ186" t="str">
            <v/>
          </cell>
          <cell r="CA186" t="str">
            <v/>
          </cell>
          <cell r="CB186" t="str">
            <v/>
          </cell>
          <cell r="CC186" t="str">
            <v/>
          </cell>
          <cell r="CD186" t="str">
            <v/>
          </cell>
          <cell r="CE186" t="str">
            <v/>
          </cell>
          <cell r="CF186" t="str">
            <v/>
          </cell>
          <cell r="CG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 t="str">
            <v/>
          </cell>
          <cell r="CY186" t="str">
            <v/>
          </cell>
          <cell r="CZ186" t="str">
            <v/>
          </cell>
          <cell r="DA186" t="str">
            <v/>
          </cell>
          <cell r="DB186" t="str">
            <v/>
          </cell>
          <cell r="DC186" t="str">
            <v/>
          </cell>
          <cell r="DD186" t="str">
            <v/>
          </cell>
          <cell r="DE186" t="str">
            <v/>
          </cell>
          <cell r="DF186" t="str">
            <v/>
          </cell>
          <cell r="DG186" t="str">
            <v/>
          </cell>
          <cell r="DH186" t="str">
            <v/>
          </cell>
          <cell r="DI186" t="str">
            <v/>
          </cell>
          <cell r="DJ186" t="str">
            <v/>
          </cell>
          <cell r="DK186" t="str">
            <v/>
          </cell>
          <cell r="DL186" t="str">
            <v/>
          </cell>
          <cell r="DM186" t="str">
            <v/>
          </cell>
          <cell r="DN186" t="str">
            <v/>
          </cell>
          <cell r="DO186" t="str">
            <v/>
          </cell>
          <cell r="DP186" t="str">
            <v/>
          </cell>
          <cell r="DQ186" t="str">
            <v/>
          </cell>
          <cell r="DR186" t="str">
            <v/>
          </cell>
          <cell r="DS186" t="str">
            <v/>
          </cell>
          <cell r="DT186" t="str">
            <v/>
          </cell>
          <cell r="DU186" t="str">
            <v/>
          </cell>
          <cell r="DV186" t="str">
            <v/>
          </cell>
          <cell r="DW186" t="str">
            <v/>
          </cell>
          <cell r="DX186" t="str">
            <v/>
          </cell>
          <cell r="DY186" t="str">
            <v/>
          </cell>
          <cell r="DZ186" t="str">
            <v/>
          </cell>
          <cell r="EA186" t="str">
            <v/>
          </cell>
          <cell r="EB186" t="str">
            <v/>
          </cell>
          <cell r="EC186" t="str">
            <v/>
          </cell>
          <cell r="ED186" t="str">
            <v/>
          </cell>
          <cell r="EE186" t="str">
            <v/>
          </cell>
          <cell r="EF186" t="str">
            <v/>
          </cell>
          <cell r="EG186" t="str">
            <v/>
          </cell>
          <cell r="EH186" t="str">
            <v/>
          </cell>
          <cell r="EI186" t="str">
            <v/>
          </cell>
          <cell r="EJ186" t="str">
            <v/>
          </cell>
          <cell r="EK186" t="str">
            <v/>
          </cell>
          <cell r="EL186" t="str">
            <v/>
          </cell>
          <cell r="EM186" t="str">
            <v/>
          </cell>
          <cell r="EN186" t="str">
            <v/>
          </cell>
          <cell r="EO186" t="str">
            <v/>
          </cell>
          <cell r="EP186" t="str">
            <v/>
          </cell>
          <cell r="EQ186" t="str">
            <v/>
          </cell>
          <cell r="ER186" t="str">
            <v/>
          </cell>
          <cell r="ES186" t="str">
            <v/>
          </cell>
          <cell r="ET186" t="str">
            <v/>
          </cell>
          <cell r="EU186" t="str">
            <v/>
          </cell>
          <cell r="EV186" t="str">
            <v/>
          </cell>
          <cell r="EW186" t="str">
            <v/>
          </cell>
          <cell r="EX186" t="str">
            <v/>
          </cell>
          <cell r="EY186" t="str">
            <v/>
          </cell>
          <cell r="EZ186" t="str">
            <v/>
          </cell>
          <cell r="FA186" t="str">
            <v/>
          </cell>
          <cell r="FB186" t="str">
            <v/>
          </cell>
          <cell r="FC186" t="str">
            <v/>
          </cell>
          <cell r="FD186" t="str">
            <v/>
          </cell>
          <cell r="FE186" t="str">
            <v/>
          </cell>
          <cell r="FF186" t="str">
            <v/>
          </cell>
          <cell r="FG186" t="str">
            <v/>
          </cell>
          <cell r="FH186" t="str">
            <v/>
          </cell>
          <cell r="FI186" t="str">
            <v/>
          </cell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  <cell r="BW187" t="str">
            <v/>
          </cell>
          <cell r="BX187" t="str">
            <v/>
          </cell>
          <cell r="BY187" t="str">
            <v/>
          </cell>
          <cell r="BZ187" t="str">
            <v/>
          </cell>
          <cell r="CA187" t="str">
            <v/>
          </cell>
          <cell r="CB187" t="str">
            <v/>
          </cell>
          <cell r="CC187" t="str">
            <v/>
          </cell>
          <cell r="CD187" t="str">
            <v/>
          </cell>
          <cell r="CE187" t="str">
            <v/>
          </cell>
          <cell r="CF187" t="str">
            <v/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CY187" t="str">
            <v/>
          </cell>
          <cell r="CZ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  <cell r="DE187" t="str">
            <v/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  <cell r="DL187" t="str">
            <v/>
          </cell>
          <cell r="DM187" t="str">
            <v/>
          </cell>
          <cell r="DN187" t="str">
            <v/>
          </cell>
          <cell r="DO187" t="str">
            <v/>
          </cell>
          <cell r="DP187" t="str">
            <v/>
          </cell>
          <cell r="DQ187" t="str">
            <v/>
          </cell>
          <cell r="DR187" t="str">
            <v/>
          </cell>
          <cell r="DS187" t="str">
            <v/>
          </cell>
          <cell r="DT187" t="str">
            <v/>
          </cell>
          <cell r="DU187" t="str">
            <v/>
          </cell>
          <cell r="DV187" t="str">
            <v/>
          </cell>
          <cell r="DW187" t="str">
            <v/>
          </cell>
          <cell r="DX187" t="str">
            <v/>
          </cell>
          <cell r="DY187" t="str">
            <v/>
          </cell>
          <cell r="DZ187" t="str">
            <v/>
          </cell>
          <cell r="EA187" t="str">
            <v/>
          </cell>
          <cell r="EB187" t="str">
            <v/>
          </cell>
          <cell r="EC187" t="str">
            <v/>
          </cell>
          <cell r="ED187" t="str">
            <v/>
          </cell>
          <cell r="EE187" t="str">
            <v/>
          </cell>
          <cell r="EF187" t="str">
            <v/>
          </cell>
          <cell r="EG187" t="str">
            <v/>
          </cell>
          <cell r="EH187" t="str">
            <v/>
          </cell>
          <cell r="EI187" t="str">
            <v/>
          </cell>
          <cell r="EJ187" t="str">
            <v/>
          </cell>
          <cell r="EK187" t="str">
            <v/>
          </cell>
          <cell r="EL187" t="str">
            <v/>
          </cell>
          <cell r="EM187" t="str">
            <v/>
          </cell>
          <cell r="EN187" t="str">
            <v/>
          </cell>
          <cell r="EO187" t="str">
            <v/>
          </cell>
          <cell r="EP187" t="str">
            <v/>
          </cell>
          <cell r="EQ187" t="str">
            <v/>
          </cell>
          <cell r="ER187" t="str">
            <v/>
          </cell>
          <cell r="ES187" t="str">
            <v/>
          </cell>
          <cell r="ET187" t="str">
            <v/>
          </cell>
          <cell r="EU187" t="str">
            <v/>
          </cell>
          <cell r="EV187" t="str">
            <v/>
          </cell>
          <cell r="EW187" t="str">
            <v/>
          </cell>
          <cell r="EX187" t="str">
            <v/>
          </cell>
          <cell r="EY187" t="str">
            <v/>
          </cell>
          <cell r="EZ187" t="str">
            <v/>
          </cell>
          <cell r="FA187" t="str">
            <v/>
          </cell>
          <cell r="FB187" t="str">
            <v/>
          </cell>
          <cell r="FC187" t="str">
            <v/>
          </cell>
          <cell r="FD187" t="str">
            <v/>
          </cell>
          <cell r="FE187" t="str">
            <v/>
          </cell>
          <cell r="FF187" t="str">
            <v/>
          </cell>
          <cell r="FG187" t="str">
            <v/>
          </cell>
          <cell r="FH187" t="str">
            <v/>
          </cell>
          <cell r="FI187" t="str">
            <v/>
          </cell>
        </row>
        <row r="188">
          <cell r="V188" t="str">
            <v>PRE PROD</v>
          </cell>
          <cell r="W188">
            <v>30</v>
          </cell>
          <cell r="X188">
            <v>97000</v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  <cell r="BW188" t="str">
            <v/>
          </cell>
          <cell r="BX188" t="str">
            <v/>
          </cell>
          <cell r="BY188" t="str">
            <v/>
          </cell>
          <cell r="BZ188" t="str">
            <v/>
          </cell>
          <cell r="CA188" t="str">
            <v/>
          </cell>
          <cell r="CB188" t="str">
            <v/>
          </cell>
          <cell r="CC188" t="str">
            <v/>
          </cell>
          <cell r="CD188" t="str">
            <v/>
          </cell>
          <cell r="CE188" t="str">
            <v/>
          </cell>
          <cell r="CF188" t="str">
            <v/>
          </cell>
          <cell r="CG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CY188" t="str">
            <v/>
          </cell>
          <cell r="CZ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  <cell r="DE188" t="str">
            <v/>
          </cell>
          <cell r="DF188" t="str">
            <v/>
          </cell>
          <cell r="DG188" t="str">
            <v/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  <cell r="DL188" t="str">
            <v/>
          </cell>
          <cell r="DM188" t="str">
            <v/>
          </cell>
          <cell r="DN188" t="str">
            <v/>
          </cell>
          <cell r="DO188" t="str">
            <v/>
          </cell>
          <cell r="DP188" t="str">
            <v/>
          </cell>
          <cell r="DQ188" t="str">
            <v/>
          </cell>
          <cell r="DR188" t="str">
            <v/>
          </cell>
          <cell r="DS188" t="str">
            <v/>
          </cell>
          <cell r="DT188" t="str">
            <v/>
          </cell>
          <cell r="DU188" t="str">
            <v/>
          </cell>
          <cell r="DV188" t="str">
            <v/>
          </cell>
          <cell r="DW188" t="str">
            <v/>
          </cell>
          <cell r="DX188" t="str">
            <v/>
          </cell>
          <cell r="DY188" t="str">
            <v/>
          </cell>
          <cell r="DZ188" t="str">
            <v/>
          </cell>
          <cell r="EA188" t="str">
            <v/>
          </cell>
          <cell r="EB188" t="str">
            <v/>
          </cell>
          <cell r="EC188" t="str">
            <v/>
          </cell>
          <cell r="ED188" t="str">
            <v/>
          </cell>
          <cell r="EE188" t="str">
            <v/>
          </cell>
          <cell r="EF188" t="str">
            <v/>
          </cell>
          <cell r="EG188" t="str">
            <v/>
          </cell>
          <cell r="EH188" t="str">
            <v/>
          </cell>
          <cell r="EI188" t="str">
            <v/>
          </cell>
          <cell r="EJ188" t="str">
            <v/>
          </cell>
          <cell r="EK188" t="str">
            <v/>
          </cell>
          <cell r="EL188" t="str">
            <v/>
          </cell>
          <cell r="EM188" t="str">
            <v/>
          </cell>
          <cell r="EN188" t="str">
            <v/>
          </cell>
          <cell r="EO188" t="str">
            <v/>
          </cell>
          <cell r="EP188" t="str">
            <v/>
          </cell>
          <cell r="EQ188" t="str">
            <v/>
          </cell>
          <cell r="ER188" t="str">
            <v/>
          </cell>
          <cell r="ES188" t="str">
            <v/>
          </cell>
          <cell r="ET188" t="str">
            <v/>
          </cell>
          <cell r="EU188" t="str">
            <v/>
          </cell>
          <cell r="EV188" t="str">
            <v/>
          </cell>
          <cell r="EW188" t="str">
            <v/>
          </cell>
          <cell r="EX188" t="str">
            <v/>
          </cell>
          <cell r="EY188" t="str">
            <v/>
          </cell>
          <cell r="EZ188" t="str">
            <v/>
          </cell>
          <cell r="FA188" t="str">
            <v/>
          </cell>
          <cell r="FB188" t="str">
            <v/>
          </cell>
          <cell r="FC188" t="str">
            <v/>
          </cell>
          <cell r="FD188" t="str">
            <v/>
          </cell>
          <cell r="FE188" t="str">
            <v/>
          </cell>
          <cell r="FF188" t="str">
            <v/>
          </cell>
          <cell r="FG188" t="str">
            <v/>
          </cell>
          <cell r="FH188" t="str">
            <v/>
          </cell>
          <cell r="FI188" t="str">
            <v/>
          </cell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 t="str">
            <v/>
          </cell>
          <cell r="BT189" t="str">
            <v/>
          </cell>
          <cell r="BU189" t="str">
            <v/>
          </cell>
          <cell r="BV189" t="str">
            <v/>
          </cell>
          <cell r="BW189" t="str">
            <v/>
          </cell>
          <cell r="BX189" t="str">
            <v/>
          </cell>
          <cell r="BY189" t="str">
            <v/>
          </cell>
          <cell r="BZ189" t="str">
            <v/>
          </cell>
          <cell r="CA189" t="str">
            <v/>
          </cell>
          <cell r="CB189" t="str">
            <v/>
          </cell>
          <cell r="CC189" t="str">
            <v/>
          </cell>
          <cell r="CD189" t="str">
            <v/>
          </cell>
          <cell r="CE189" t="str">
            <v/>
          </cell>
          <cell r="CF189" t="str">
            <v/>
          </cell>
          <cell r="CG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 t="str">
            <v/>
          </cell>
          <cell r="CY189" t="str">
            <v/>
          </cell>
          <cell r="CZ189" t="str">
            <v/>
          </cell>
          <cell r="DA189" t="str">
            <v/>
          </cell>
          <cell r="DB189" t="str">
            <v/>
          </cell>
          <cell r="DC189" t="str">
            <v/>
          </cell>
          <cell r="DD189" t="str">
            <v/>
          </cell>
          <cell r="DE189" t="str">
            <v/>
          </cell>
          <cell r="DF189" t="str">
            <v/>
          </cell>
          <cell r="DG189" t="str">
            <v/>
          </cell>
          <cell r="DH189" t="str">
            <v/>
          </cell>
          <cell r="DI189" t="str">
            <v/>
          </cell>
          <cell r="DJ189" t="str">
            <v/>
          </cell>
          <cell r="DK189" t="str">
            <v/>
          </cell>
          <cell r="DL189" t="str">
            <v/>
          </cell>
          <cell r="DM189" t="str">
            <v/>
          </cell>
          <cell r="DN189" t="str">
            <v/>
          </cell>
          <cell r="DO189" t="str">
            <v/>
          </cell>
          <cell r="DP189" t="str">
            <v/>
          </cell>
          <cell r="DQ189" t="str">
            <v/>
          </cell>
          <cell r="DR189" t="str">
            <v/>
          </cell>
          <cell r="DS189" t="str">
            <v/>
          </cell>
          <cell r="DT189" t="str">
            <v/>
          </cell>
          <cell r="DU189" t="str">
            <v/>
          </cell>
          <cell r="DV189" t="str">
            <v/>
          </cell>
          <cell r="DW189" t="str">
            <v/>
          </cell>
          <cell r="DX189" t="str">
            <v/>
          </cell>
          <cell r="DY189" t="str">
            <v/>
          </cell>
          <cell r="DZ189" t="str">
            <v/>
          </cell>
          <cell r="EA189" t="str">
            <v/>
          </cell>
          <cell r="EB189" t="str">
            <v/>
          </cell>
          <cell r="EC189" t="str">
            <v/>
          </cell>
          <cell r="ED189" t="str">
            <v/>
          </cell>
          <cell r="EE189" t="str">
            <v/>
          </cell>
          <cell r="EF189" t="str">
            <v/>
          </cell>
          <cell r="EG189" t="str">
            <v/>
          </cell>
          <cell r="EH189" t="str">
            <v/>
          </cell>
          <cell r="EI189" t="str">
            <v/>
          </cell>
          <cell r="EJ189" t="str">
            <v/>
          </cell>
          <cell r="EK189" t="str">
            <v/>
          </cell>
          <cell r="EL189" t="str">
            <v/>
          </cell>
          <cell r="EM189" t="str">
            <v/>
          </cell>
          <cell r="EN189" t="str">
            <v/>
          </cell>
          <cell r="EO189" t="str">
            <v/>
          </cell>
          <cell r="EP189" t="str">
            <v/>
          </cell>
          <cell r="EQ189" t="str">
            <v/>
          </cell>
          <cell r="ER189" t="str">
            <v/>
          </cell>
          <cell r="ES189" t="str">
            <v/>
          </cell>
          <cell r="ET189" t="str">
            <v/>
          </cell>
          <cell r="EU189" t="str">
            <v/>
          </cell>
          <cell r="EV189" t="str">
            <v/>
          </cell>
          <cell r="EW189" t="str">
            <v/>
          </cell>
          <cell r="EX189" t="str">
            <v/>
          </cell>
          <cell r="EY189" t="str">
            <v/>
          </cell>
          <cell r="EZ189" t="str">
            <v/>
          </cell>
          <cell r="FA189" t="str">
            <v/>
          </cell>
          <cell r="FB189" t="str">
            <v/>
          </cell>
          <cell r="FC189" t="str">
            <v/>
          </cell>
          <cell r="FD189" t="str">
            <v/>
          </cell>
          <cell r="FE189" t="str">
            <v/>
          </cell>
          <cell r="FF189" t="str">
            <v/>
          </cell>
          <cell r="FG189" t="str">
            <v/>
          </cell>
          <cell r="FH189" t="str">
            <v/>
          </cell>
          <cell r="FI189" t="str">
            <v/>
          </cell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  <cell r="BW190" t="str">
            <v/>
          </cell>
          <cell r="BX190" t="str">
            <v/>
          </cell>
          <cell r="BY190" t="str">
            <v/>
          </cell>
          <cell r="BZ190" t="str">
            <v/>
          </cell>
          <cell r="CA190" t="str">
            <v/>
          </cell>
          <cell r="CB190" t="str">
            <v/>
          </cell>
          <cell r="CC190" t="str">
            <v/>
          </cell>
          <cell r="CD190" t="str">
            <v/>
          </cell>
          <cell r="CE190" t="str">
            <v/>
          </cell>
          <cell r="CF190" t="str">
            <v/>
          </cell>
          <cell r="CG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CY190" t="str">
            <v/>
          </cell>
          <cell r="CZ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  <cell r="DE190" t="str">
            <v/>
          </cell>
          <cell r="DF190" t="str">
            <v/>
          </cell>
          <cell r="DG190" t="str">
            <v/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  <cell r="DL190" t="str">
            <v/>
          </cell>
          <cell r="DM190" t="str">
            <v/>
          </cell>
          <cell r="DN190" t="str">
            <v/>
          </cell>
          <cell r="DO190" t="str">
            <v/>
          </cell>
          <cell r="DP190" t="str">
            <v/>
          </cell>
          <cell r="DQ190" t="str">
            <v/>
          </cell>
          <cell r="DR190" t="str">
            <v/>
          </cell>
          <cell r="DS190" t="str">
            <v/>
          </cell>
          <cell r="DT190" t="str">
            <v/>
          </cell>
          <cell r="DU190" t="str">
            <v/>
          </cell>
          <cell r="DV190" t="str">
            <v/>
          </cell>
          <cell r="DW190" t="str">
            <v/>
          </cell>
          <cell r="DX190" t="str">
            <v/>
          </cell>
          <cell r="DY190" t="str">
            <v/>
          </cell>
          <cell r="DZ190" t="str">
            <v/>
          </cell>
          <cell r="EA190" t="str">
            <v/>
          </cell>
          <cell r="EB190" t="str">
            <v/>
          </cell>
          <cell r="EC190" t="str">
            <v/>
          </cell>
          <cell r="ED190" t="str">
            <v/>
          </cell>
          <cell r="EE190" t="str">
            <v/>
          </cell>
          <cell r="EF190" t="str">
            <v/>
          </cell>
          <cell r="EG190" t="str">
            <v/>
          </cell>
          <cell r="EH190" t="str">
            <v/>
          </cell>
          <cell r="EI190" t="str">
            <v/>
          </cell>
          <cell r="EJ190" t="str">
            <v/>
          </cell>
          <cell r="EK190" t="str">
            <v/>
          </cell>
          <cell r="EL190" t="str">
            <v/>
          </cell>
          <cell r="EM190" t="str">
            <v/>
          </cell>
          <cell r="EN190" t="str">
            <v/>
          </cell>
          <cell r="EO190" t="str">
            <v/>
          </cell>
          <cell r="EP190" t="str">
            <v/>
          </cell>
          <cell r="EQ190" t="str">
            <v/>
          </cell>
          <cell r="ER190" t="str">
            <v/>
          </cell>
          <cell r="ES190" t="str">
            <v/>
          </cell>
          <cell r="ET190" t="str">
            <v/>
          </cell>
          <cell r="EU190" t="str">
            <v/>
          </cell>
          <cell r="EV190" t="str">
            <v/>
          </cell>
          <cell r="EW190" t="str">
            <v/>
          </cell>
          <cell r="EX190" t="str">
            <v/>
          </cell>
          <cell r="EY190" t="str">
            <v/>
          </cell>
          <cell r="EZ190" t="str">
            <v/>
          </cell>
          <cell r="FA190" t="str">
            <v/>
          </cell>
          <cell r="FB190" t="str">
            <v/>
          </cell>
          <cell r="FC190" t="str">
            <v/>
          </cell>
          <cell r="FD190" t="str">
            <v/>
          </cell>
          <cell r="FE190" t="str">
            <v/>
          </cell>
          <cell r="FF190" t="str">
            <v/>
          </cell>
          <cell r="FG190" t="str">
            <v/>
          </cell>
          <cell r="FH190" t="str">
            <v/>
          </cell>
          <cell r="FI190" t="str">
            <v/>
          </cell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 t="str">
            <v/>
          </cell>
          <cell r="BH191" t="str">
            <v/>
          </cell>
          <cell r="BI191" t="str">
            <v/>
          </cell>
          <cell r="BJ191" t="str">
            <v/>
          </cell>
          <cell r="BK191" t="str">
            <v/>
          </cell>
          <cell r="BL191" t="str">
            <v/>
          </cell>
          <cell r="BM191" t="str">
            <v/>
          </cell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 t="str">
            <v/>
          </cell>
          <cell r="BV191" t="str">
            <v/>
          </cell>
          <cell r="BW191" t="str">
            <v/>
          </cell>
          <cell r="BX191" t="str">
            <v/>
          </cell>
          <cell r="BY191" t="str">
            <v/>
          </cell>
          <cell r="BZ191" t="str">
            <v/>
          </cell>
          <cell r="CA191" t="str">
            <v/>
          </cell>
          <cell r="CB191" t="str">
            <v/>
          </cell>
          <cell r="CC191" t="str">
            <v/>
          </cell>
          <cell r="CD191" t="str">
            <v/>
          </cell>
          <cell r="CE191" t="str">
            <v/>
          </cell>
          <cell r="CF191" t="str">
            <v/>
          </cell>
          <cell r="CG191" t="str">
            <v/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 t="str">
            <v/>
          </cell>
          <cell r="CY191" t="str">
            <v/>
          </cell>
          <cell r="CZ191" t="str">
            <v/>
          </cell>
          <cell r="DA191" t="str">
            <v/>
          </cell>
          <cell r="DB191" t="str">
            <v/>
          </cell>
          <cell r="DC191" t="str">
            <v/>
          </cell>
          <cell r="DD191" t="str">
            <v/>
          </cell>
          <cell r="DE191" t="str">
            <v/>
          </cell>
          <cell r="DF191" t="str">
            <v/>
          </cell>
          <cell r="DG191" t="str">
            <v/>
          </cell>
          <cell r="DH191" t="str">
            <v/>
          </cell>
          <cell r="DI191" t="str">
            <v/>
          </cell>
          <cell r="DJ191" t="str">
            <v/>
          </cell>
          <cell r="DK191" t="str">
            <v/>
          </cell>
          <cell r="DL191" t="str">
            <v/>
          </cell>
          <cell r="DM191" t="str">
            <v/>
          </cell>
          <cell r="DN191" t="str">
            <v/>
          </cell>
          <cell r="DO191" t="str">
            <v/>
          </cell>
          <cell r="DP191" t="str">
            <v/>
          </cell>
          <cell r="DQ191" t="str">
            <v/>
          </cell>
          <cell r="DR191" t="str">
            <v/>
          </cell>
          <cell r="DS191" t="str">
            <v/>
          </cell>
          <cell r="DT191" t="str">
            <v/>
          </cell>
          <cell r="DU191" t="str">
            <v/>
          </cell>
          <cell r="DV191" t="str">
            <v/>
          </cell>
          <cell r="DW191" t="str">
            <v/>
          </cell>
          <cell r="DX191" t="str">
            <v/>
          </cell>
          <cell r="DY191" t="str">
            <v/>
          </cell>
          <cell r="DZ191" t="str">
            <v/>
          </cell>
          <cell r="EA191" t="str">
            <v/>
          </cell>
          <cell r="EB191" t="str">
            <v/>
          </cell>
          <cell r="EC191" t="str">
            <v/>
          </cell>
          <cell r="ED191" t="str">
            <v/>
          </cell>
          <cell r="EE191" t="str">
            <v/>
          </cell>
          <cell r="EF191" t="str">
            <v/>
          </cell>
          <cell r="EG191" t="str">
            <v/>
          </cell>
          <cell r="EH191" t="str">
            <v/>
          </cell>
          <cell r="EI191" t="str">
            <v/>
          </cell>
          <cell r="EJ191" t="str">
            <v/>
          </cell>
          <cell r="EK191" t="str">
            <v/>
          </cell>
          <cell r="EL191" t="str">
            <v/>
          </cell>
          <cell r="EM191" t="str">
            <v/>
          </cell>
          <cell r="EN191" t="str">
            <v/>
          </cell>
          <cell r="EO191" t="str">
            <v/>
          </cell>
          <cell r="EP191" t="str">
            <v/>
          </cell>
          <cell r="EQ191" t="str">
            <v/>
          </cell>
          <cell r="ER191" t="str">
            <v/>
          </cell>
          <cell r="ES191" t="str">
            <v/>
          </cell>
          <cell r="ET191" t="str">
            <v/>
          </cell>
          <cell r="EU191" t="str">
            <v/>
          </cell>
          <cell r="EV191" t="str">
            <v/>
          </cell>
          <cell r="EW191" t="str">
            <v/>
          </cell>
          <cell r="EX191" t="str">
            <v/>
          </cell>
          <cell r="EY191" t="str">
            <v/>
          </cell>
          <cell r="EZ191" t="str">
            <v/>
          </cell>
          <cell r="FA191" t="str">
            <v/>
          </cell>
          <cell r="FB191" t="str">
            <v/>
          </cell>
          <cell r="FC191" t="str">
            <v/>
          </cell>
          <cell r="FD191" t="str">
            <v/>
          </cell>
          <cell r="FE191" t="str">
            <v/>
          </cell>
          <cell r="FF191" t="str">
            <v/>
          </cell>
          <cell r="FG191" t="str">
            <v/>
          </cell>
          <cell r="FH191" t="str">
            <v/>
          </cell>
          <cell r="FI191" t="str">
            <v/>
          </cell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/>
          </cell>
          <cell r="BJ192" t="str">
            <v/>
          </cell>
          <cell r="BK192" t="str">
            <v/>
          </cell>
          <cell r="BL192" t="str">
            <v/>
          </cell>
          <cell r="BM192" t="str">
            <v/>
          </cell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 t="str">
            <v/>
          </cell>
          <cell r="BV192" t="str">
            <v/>
          </cell>
          <cell r="BW192" t="str">
            <v/>
          </cell>
          <cell r="BX192" t="str">
            <v/>
          </cell>
          <cell r="BY192" t="str">
            <v/>
          </cell>
          <cell r="BZ192" t="str">
            <v/>
          </cell>
          <cell r="CA192" t="str">
            <v/>
          </cell>
          <cell r="CB192" t="str">
            <v/>
          </cell>
          <cell r="CC192" t="str">
            <v/>
          </cell>
          <cell r="CD192" t="str">
            <v/>
          </cell>
          <cell r="CE192" t="str">
            <v/>
          </cell>
          <cell r="CF192" t="str">
            <v/>
          </cell>
          <cell r="CG192" t="str">
            <v/>
          </cell>
          <cell r="CH192" t="str">
            <v/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 t="str">
            <v/>
          </cell>
          <cell r="CY192" t="str">
            <v/>
          </cell>
          <cell r="CZ192" t="str">
            <v/>
          </cell>
          <cell r="DA192" t="str">
            <v/>
          </cell>
          <cell r="DB192" t="str">
            <v/>
          </cell>
          <cell r="DC192" t="str">
            <v/>
          </cell>
          <cell r="DD192" t="str">
            <v/>
          </cell>
          <cell r="DE192" t="str">
            <v/>
          </cell>
          <cell r="DF192" t="str">
            <v/>
          </cell>
          <cell r="DG192" t="str">
            <v/>
          </cell>
          <cell r="DH192" t="str">
            <v/>
          </cell>
          <cell r="DI192" t="str">
            <v/>
          </cell>
          <cell r="DJ192" t="str">
            <v/>
          </cell>
          <cell r="DK192" t="str">
            <v/>
          </cell>
          <cell r="DL192" t="str">
            <v/>
          </cell>
          <cell r="DM192" t="str">
            <v/>
          </cell>
          <cell r="DN192" t="str">
            <v/>
          </cell>
          <cell r="DO192" t="str">
            <v/>
          </cell>
          <cell r="DP192" t="str">
            <v/>
          </cell>
          <cell r="DQ192" t="str">
            <v/>
          </cell>
          <cell r="DR192" t="str">
            <v/>
          </cell>
          <cell r="DS192" t="str">
            <v/>
          </cell>
          <cell r="DT192" t="str">
            <v/>
          </cell>
          <cell r="DU192" t="str">
            <v/>
          </cell>
          <cell r="DV192" t="str">
            <v/>
          </cell>
          <cell r="DW192" t="str">
            <v/>
          </cell>
          <cell r="DX192" t="str">
            <v/>
          </cell>
          <cell r="DY192" t="str">
            <v/>
          </cell>
          <cell r="DZ192" t="str">
            <v/>
          </cell>
          <cell r="EA192" t="str">
            <v/>
          </cell>
          <cell r="EB192" t="str">
            <v/>
          </cell>
          <cell r="EC192" t="str">
            <v/>
          </cell>
          <cell r="ED192" t="str">
            <v/>
          </cell>
          <cell r="EE192" t="str">
            <v/>
          </cell>
          <cell r="EF192" t="str">
            <v/>
          </cell>
          <cell r="EG192" t="str">
            <v/>
          </cell>
          <cell r="EH192" t="str">
            <v/>
          </cell>
          <cell r="EI192" t="str">
            <v/>
          </cell>
          <cell r="EJ192" t="str">
            <v/>
          </cell>
          <cell r="EK192" t="str">
            <v/>
          </cell>
          <cell r="EL192" t="str">
            <v/>
          </cell>
          <cell r="EM192" t="str">
            <v/>
          </cell>
          <cell r="EN192" t="str">
            <v/>
          </cell>
          <cell r="EO192" t="str">
            <v/>
          </cell>
          <cell r="EP192" t="str">
            <v/>
          </cell>
          <cell r="EQ192" t="str">
            <v/>
          </cell>
          <cell r="ER192" t="str">
            <v/>
          </cell>
          <cell r="ES192" t="str">
            <v/>
          </cell>
          <cell r="ET192" t="str">
            <v/>
          </cell>
          <cell r="EU192" t="str">
            <v/>
          </cell>
          <cell r="EV192" t="str">
            <v/>
          </cell>
          <cell r="EW192" t="str">
            <v/>
          </cell>
          <cell r="EX192" t="str">
            <v/>
          </cell>
          <cell r="EY192" t="str">
            <v/>
          </cell>
          <cell r="EZ192" t="str">
            <v/>
          </cell>
          <cell r="FA192" t="str">
            <v/>
          </cell>
          <cell r="FB192" t="str">
            <v/>
          </cell>
          <cell r="FC192" t="str">
            <v/>
          </cell>
          <cell r="FD192" t="str">
            <v/>
          </cell>
          <cell r="FE192" t="str">
            <v/>
          </cell>
          <cell r="FF192" t="str">
            <v/>
          </cell>
          <cell r="FG192" t="str">
            <v/>
          </cell>
          <cell r="FH192" t="str">
            <v/>
          </cell>
          <cell r="FI192" t="str">
            <v/>
          </cell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  <cell r="BH196" t="str">
            <v/>
          </cell>
          <cell r="BJ196" t="str">
            <v/>
          </cell>
          <cell r="BK196" t="str">
            <v/>
          </cell>
          <cell r="BT196">
            <v>35870</v>
          </cell>
          <cell r="BU196" t="str">
            <v/>
          </cell>
          <cell r="BV196" t="str">
            <v/>
          </cell>
          <cell r="BW196" t="str">
            <v/>
          </cell>
          <cell r="BX196" t="str">
            <v/>
          </cell>
          <cell r="BY196" t="str">
            <v/>
          </cell>
          <cell r="BZ196" t="str">
            <v/>
          </cell>
          <cell r="CA196" t="str">
            <v/>
          </cell>
          <cell r="CB196" t="str">
            <v/>
          </cell>
          <cell r="CC196" t="str">
            <v/>
          </cell>
          <cell r="CD196" t="str">
            <v/>
          </cell>
          <cell r="CE196" t="str">
            <v/>
          </cell>
          <cell r="CF196" t="str">
            <v/>
          </cell>
          <cell r="CG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 t="str">
            <v/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 t="str">
            <v/>
          </cell>
          <cell r="CY196" t="str">
            <v/>
          </cell>
          <cell r="CZ196" t="str">
            <v/>
          </cell>
          <cell r="DA196" t="str">
            <v/>
          </cell>
          <cell r="DB196" t="str">
            <v/>
          </cell>
          <cell r="DC196" t="str">
            <v/>
          </cell>
          <cell r="DD196" t="str">
            <v/>
          </cell>
          <cell r="DE196" t="str">
            <v/>
          </cell>
          <cell r="DF196" t="str">
            <v/>
          </cell>
          <cell r="DG196" t="str">
            <v/>
          </cell>
          <cell r="DH196" t="str">
            <v/>
          </cell>
          <cell r="DI196" t="str">
            <v/>
          </cell>
          <cell r="DJ196" t="str">
            <v/>
          </cell>
          <cell r="DK196" t="str">
            <v/>
          </cell>
          <cell r="DL196" t="str">
            <v/>
          </cell>
          <cell r="DM196" t="str">
            <v/>
          </cell>
          <cell r="DN196" t="str">
            <v/>
          </cell>
          <cell r="DO196" t="str">
            <v/>
          </cell>
          <cell r="DP196" t="str">
            <v/>
          </cell>
          <cell r="DQ196" t="str">
            <v/>
          </cell>
          <cell r="DR196" t="str">
            <v/>
          </cell>
          <cell r="DS196" t="str">
            <v/>
          </cell>
          <cell r="DT196" t="str">
            <v/>
          </cell>
          <cell r="DU196" t="str">
            <v/>
          </cell>
          <cell r="DV196" t="str">
            <v/>
          </cell>
          <cell r="DW196" t="str">
            <v/>
          </cell>
          <cell r="DX196" t="str">
            <v/>
          </cell>
          <cell r="DY196" t="str">
            <v/>
          </cell>
          <cell r="DZ196" t="str">
            <v/>
          </cell>
          <cell r="EA196" t="str">
            <v/>
          </cell>
          <cell r="EB196" t="str">
            <v/>
          </cell>
          <cell r="EC196" t="str">
            <v/>
          </cell>
          <cell r="ED196" t="str">
            <v/>
          </cell>
          <cell r="EE196" t="str">
            <v/>
          </cell>
          <cell r="EF196" t="str">
            <v/>
          </cell>
          <cell r="EG196" t="str">
            <v/>
          </cell>
          <cell r="EH196" t="str">
            <v/>
          </cell>
          <cell r="EI196" t="str">
            <v/>
          </cell>
          <cell r="EJ196" t="str">
            <v/>
          </cell>
          <cell r="EK196" t="str">
            <v/>
          </cell>
          <cell r="EL196" t="str">
            <v/>
          </cell>
          <cell r="EM196" t="str">
            <v/>
          </cell>
          <cell r="EN196" t="str">
            <v/>
          </cell>
          <cell r="EO196" t="str">
            <v/>
          </cell>
          <cell r="EP196" t="str">
            <v/>
          </cell>
          <cell r="EQ196" t="str">
            <v/>
          </cell>
          <cell r="ER196" t="str">
            <v/>
          </cell>
          <cell r="ES196" t="str">
            <v/>
          </cell>
          <cell r="ET196" t="str">
            <v/>
          </cell>
          <cell r="EU196" t="str">
            <v/>
          </cell>
          <cell r="EV196" t="str">
            <v/>
          </cell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  <cell r="BH197" t="str">
            <v/>
          </cell>
          <cell r="BJ197" t="str">
            <v/>
          </cell>
          <cell r="BK197" t="str">
            <v/>
          </cell>
          <cell r="BU197" t="str">
            <v/>
          </cell>
          <cell r="BV197" t="str">
            <v/>
          </cell>
          <cell r="BW197" t="str">
            <v/>
          </cell>
          <cell r="BX197" t="str">
            <v/>
          </cell>
          <cell r="BY197" t="str">
            <v/>
          </cell>
          <cell r="BZ197" t="str">
            <v/>
          </cell>
          <cell r="CA197" t="str">
            <v/>
          </cell>
          <cell r="CB197" t="str">
            <v/>
          </cell>
          <cell r="CC197" t="str">
            <v/>
          </cell>
          <cell r="CD197" t="str">
            <v/>
          </cell>
          <cell r="CE197" t="str">
            <v/>
          </cell>
          <cell r="CF197" t="str">
            <v/>
          </cell>
          <cell r="CG197" t="str">
            <v/>
          </cell>
          <cell r="CH197" t="str">
            <v/>
          </cell>
          <cell r="CI197" t="str">
            <v/>
          </cell>
          <cell r="CJ197" t="str">
            <v/>
          </cell>
          <cell r="CK197" t="str">
            <v/>
          </cell>
          <cell r="CL197" t="str">
            <v/>
          </cell>
          <cell r="CM197" t="str">
            <v/>
          </cell>
          <cell r="CN197" t="str">
            <v/>
          </cell>
          <cell r="CO197" t="str">
            <v/>
          </cell>
          <cell r="CP197" t="str">
            <v/>
          </cell>
          <cell r="CQ197" t="str">
            <v/>
          </cell>
          <cell r="CR197" t="str">
            <v/>
          </cell>
          <cell r="CS197" t="str">
            <v/>
          </cell>
          <cell r="CT197" t="str">
            <v/>
          </cell>
          <cell r="CU197" t="str">
            <v/>
          </cell>
          <cell r="CV197" t="str">
            <v/>
          </cell>
          <cell r="CW197" t="str">
            <v/>
          </cell>
          <cell r="CX197" t="str">
            <v/>
          </cell>
          <cell r="CY197" t="str">
            <v/>
          </cell>
          <cell r="CZ197" t="str">
            <v/>
          </cell>
          <cell r="DA197" t="str">
            <v/>
          </cell>
          <cell r="DB197" t="str">
            <v/>
          </cell>
          <cell r="DC197" t="str">
            <v/>
          </cell>
          <cell r="DD197" t="str">
            <v/>
          </cell>
          <cell r="DE197" t="str">
            <v/>
          </cell>
          <cell r="DF197" t="str">
            <v/>
          </cell>
          <cell r="DG197" t="str">
            <v/>
          </cell>
          <cell r="DH197" t="str">
            <v/>
          </cell>
          <cell r="DI197" t="str">
            <v/>
          </cell>
          <cell r="DJ197" t="str">
            <v/>
          </cell>
          <cell r="DK197" t="str">
            <v/>
          </cell>
          <cell r="DL197" t="str">
            <v/>
          </cell>
          <cell r="DM197" t="str">
            <v/>
          </cell>
          <cell r="DN197" t="str">
            <v/>
          </cell>
          <cell r="DO197" t="str">
            <v/>
          </cell>
          <cell r="DP197" t="str">
            <v/>
          </cell>
          <cell r="DQ197" t="str">
            <v/>
          </cell>
          <cell r="DR197" t="str">
            <v/>
          </cell>
          <cell r="DS197" t="str">
            <v/>
          </cell>
          <cell r="DT197" t="str">
            <v/>
          </cell>
          <cell r="DU197" t="str">
            <v/>
          </cell>
          <cell r="DV197" t="str">
            <v/>
          </cell>
          <cell r="DW197" t="str">
            <v/>
          </cell>
          <cell r="DX197" t="str">
            <v/>
          </cell>
          <cell r="DY197" t="str">
            <v/>
          </cell>
          <cell r="DZ197" t="str">
            <v/>
          </cell>
          <cell r="EA197" t="str">
            <v/>
          </cell>
          <cell r="EB197" t="str">
            <v/>
          </cell>
          <cell r="EC197" t="str">
            <v/>
          </cell>
          <cell r="ED197" t="str">
            <v/>
          </cell>
          <cell r="EE197" t="str">
            <v/>
          </cell>
          <cell r="EF197" t="str">
            <v/>
          </cell>
          <cell r="EG197" t="str">
            <v/>
          </cell>
          <cell r="EH197" t="str">
            <v/>
          </cell>
          <cell r="EI197" t="str">
            <v/>
          </cell>
          <cell r="EJ197" t="str">
            <v/>
          </cell>
          <cell r="EK197" t="str">
            <v/>
          </cell>
          <cell r="EL197" t="str">
            <v/>
          </cell>
          <cell r="EM197" t="str">
            <v/>
          </cell>
          <cell r="EN197" t="str">
            <v/>
          </cell>
          <cell r="EO197" t="str">
            <v/>
          </cell>
          <cell r="EP197" t="str">
            <v/>
          </cell>
          <cell r="EQ197" t="str">
            <v/>
          </cell>
          <cell r="ER197" t="str">
            <v/>
          </cell>
          <cell r="ES197" t="str">
            <v/>
          </cell>
          <cell r="ET197" t="str">
            <v/>
          </cell>
          <cell r="EU197" t="str">
            <v/>
          </cell>
          <cell r="EV197" t="str">
            <v/>
          </cell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 t="str">
            <v xml:space="preserve"> </v>
          </cell>
        </row>
        <row r="208">
          <cell r="V208" t="str">
            <v>PROJECTED STREET</v>
          </cell>
          <cell r="X208">
            <v>35966.992822222222</v>
          </cell>
          <cell r="BT208" t="str">
            <v xml:space="preserve"> </v>
          </cell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  <cell r="EK211" t="str">
            <v/>
          </cell>
          <cell r="EL211" t="str">
            <v/>
          </cell>
          <cell r="EM211" t="str">
            <v/>
          </cell>
          <cell r="EN211" t="str">
            <v/>
          </cell>
          <cell r="EO211" t="str">
            <v/>
          </cell>
          <cell r="EP211" t="str">
            <v/>
          </cell>
          <cell r="EQ211" t="str">
            <v/>
          </cell>
          <cell r="ER211" t="str">
            <v/>
          </cell>
          <cell r="ES211" t="str">
            <v/>
          </cell>
          <cell r="ET211" t="str">
            <v/>
          </cell>
          <cell r="EU211" t="str">
            <v/>
          </cell>
          <cell r="EV211" t="str">
            <v/>
          </cell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 t="str">
            <v/>
          </cell>
          <cell r="BV212" t="str">
            <v/>
          </cell>
          <cell r="BW212" t="str">
            <v/>
          </cell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 t="str">
            <v/>
          </cell>
          <cell r="CH212" t="str">
            <v/>
          </cell>
          <cell r="CI212" t="str">
            <v/>
          </cell>
          <cell r="CJ212" t="str">
            <v/>
          </cell>
          <cell r="CK212" t="str">
            <v/>
          </cell>
          <cell r="CL212" t="str">
            <v/>
          </cell>
          <cell r="CM212" t="str">
            <v/>
          </cell>
          <cell r="CN212" t="str">
            <v/>
          </cell>
          <cell r="CO212" t="str">
            <v/>
          </cell>
          <cell r="CP212" t="str">
            <v/>
          </cell>
          <cell r="CQ212" t="str">
            <v/>
          </cell>
          <cell r="CR212" t="str">
            <v/>
          </cell>
          <cell r="CS212" t="str">
            <v/>
          </cell>
          <cell r="CT212" t="str">
            <v/>
          </cell>
          <cell r="CU212" t="str">
            <v/>
          </cell>
          <cell r="CV212" t="str">
            <v/>
          </cell>
          <cell r="CW212" t="str">
            <v/>
          </cell>
          <cell r="CX212" t="str">
            <v/>
          </cell>
          <cell r="CY212" t="str">
            <v/>
          </cell>
          <cell r="CZ212" t="str">
            <v/>
          </cell>
          <cell r="DA212" t="str">
            <v/>
          </cell>
          <cell r="DB212" t="str">
            <v/>
          </cell>
          <cell r="DC212" t="str">
            <v/>
          </cell>
          <cell r="DD212" t="str">
            <v/>
          </cell>
          <cell r="DE212" t="str">
            <v/>
          </cell>
          <cell r="DF212" t="str">
            <v/>
          </cell>
          <cell r="DG212" t="str">
            <v/>
          </cell>
          <cell r="DH212" t="str">
            <v/>
          </cell>
          <cell r="DI212" t="str">
            <v/>
          </cell>
          <cell r="DJ212" t="str">
            <v/>
          </cell>
          <cell r="DK212" t="str">
            <v/>
          </cell>
          <cell r="DL212" t="str">
            <v/>
          </cell>
          <cell r="DM212" t="str">
            <v/>
          </cell>
          <cell r="DN212" t="str">
            <v/>
          </cell>
          <cell r="DO212" t="str">
            <v/>
          </cell>
          <cell r="DP212" t="str">
            <v/>
          </cell>
          <cell r="DQ212" t="str">
            <v/>
          </cell>
          <cell r="DR212" t="str">
            <v/>
          </cell>
          <cell r="DS212" t="str">
            <v/>
          </cell>
          <cell r="DT212" t="str">
            <v/>
          </cell>
          <cell r="DU212" t="str">
            <v/>
          </cell>
          <cell r="DV212" t="str">
            <v/>
          </cell>
          <cell r="DW212" t="str">
            <v/>
          </cell>
          <cell r="DX212" t="str">
            <v/>
          </cell>
          <cell r="DY212" t="str">
            <v/>
          </cell>
          <cell r="DZ212" t="str">
            <v/>
          </cell>
          <cell r="EA212" t="str">
            <v/>
          </cell>
          <cell r="EB212" t="str">
            <v/>
          </cell>
          <cell r="EC212" t="str">
            <v/>
          </cell>
          <cell r="ED212" t="str">
            <v/>
          </cell>
          <cell r="EE212" t="str">
            <v/>
          </cell>
          <cell r="EF212" t="str">
            <v/>
          </cell>
          <cell r="EG212" t="str">
            <v/>
          </cell>
          <cell r="EH212" t="str">
            <v/>
          </cell>
          <cell r="EI212" t="str">
            <v/>
          </cell>
          <cell r="EJ212" t="str">
            <v/>
          </cell>
          <cell r="EK212" t="str">
            <v/>
          </cell>
          <cell r="EL212" t="str">
            <v/>
          </cell>
          <cell r="EM212" t="str">
            <v/>
          </cell>
          <cell r="EN212" t="str">
            <v/>
          </cell>
          <cell r="EO212" t="str">
            <v/>
          </cell>
          <cell r="EP212" t="str">
            <v/>
          </cell>
          <cell r="EQ212" t="str">
            <v/>
          </cell>
          <cell r="ER212" t="str">
            <v/>
          </cell>
          <cell r="ES212" t="str">
            <v/>
          </cell>
          <cell r="ET212" t="str">
            <v/>
          </cell>
          <cell r="EU212" t="str">
            <v/>
          </cell>
          <cell r="EV212" t="str">
            <v/>
          </cell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/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 t="str">
            <v/>
          </cell>
          <cell r="BV213" t="str">
            <v/>
          </cell>
          <cell r="BW213" t="str">
            <v/>
          </cell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 t="str">
            <v/>
          </cell>
          <cell r="CH213" t="str">
            <v/>
          </cell>
          <cell r="CI213" t="str">
            <v/>
          </cell>
          <cell r="CJ213" t="str">
            <v/>
          </cell>
          <cell r="CK213" t="str">
            <v/>
          </cell>
          <cell r="CL213" t="str">
            <v/>
          </cell>
          <cell r="CM213" t="str">
            <v/>
          </cell>
          <cell r="CN213" t="str">
            <v/>
          </cell>
          <cell r="CO213" t="str">
            <v/>
          </cell>
          <cell r="CP213" t="str">
            <v/>
          </cell>
          <cell r="CQ213" t="str">
            <v/>
          </cell>
          <cell r="CR213" t="str">
            <v/>
          </cell>
          <cell r="CS213" t="str">
            <v/>
          </cell>
          <cell r="CT213" t="str">
            <v/>
          </cell>
          <cell r="CU213" t="str">
            <v/>
          </cell>
          <cell r="CV213" t="str">
            <v/>
          </cell>
          <cell r="CW213" t="str">
            <v/>
          </cell>
          <cell r="CX213" t="str">
            <v/>
          </cell>
          <cell r="CY213" t="str">
            <v/>
          </cell>
          <cell r="CZ213" t="str">
            <v/>
          </cell>
          <cell r="DA213" t="str">
            <v/>
          </cell>
          <cell r="DB213" t="str">
            <v/>
          </cell>
          <cell r="DC213" t="str">
            <v/>
          </cell>
          <cell r="DD213" t="str">
            <v/>
          </cell>
          <cell r="DE213" t="str">
            <v/>
          </cell>
          <cell r="DF213" t="str">
            <v/>
          </cell>
          <cell r="DG213" t="str">
            <v/>
          </cell>
          <cell r="DH213" t="str">
            <v/>
          </cell>
          <cell r="DI213" t="str">
            <v/>
          </cell>
          <cell r="DJ213" t="str">
            <v/>
          </cell>
          <cell r="DK213" t="str">
            <v/>
          </cell>
          <cell r="DL213" t="str">
            <v/>
          </cell>
          <cell r="DM213" t="str">
            <v/>
          </cell>
          <cell r="DN213" t="str">
            <v/>
          </cell>
          <cell r="DO213" t="str">
            <v/>
          </cell>
          <cell r="DP213" t="str">
            <v/>
          </cell>
          <cell r="DQ213" t="str">
            <v/>
          </cell>
          <cell r="DR213" t="str">
            <v/>
          </cell>
          <cell r="DS213" t="str">
            <v/>
          </cell>
          <cell r="DT213" t="str">
            <v/>
          </cell>
          <cell r="DU213" t="str">
            <v/>
          </cell>
          <cell r="DV213" t="str">
            <v/>
          </cell>
          <cell r="DW213" t="str">
            <v/>
          </cell>
          <cell r="DX213" t="str">
            <v/>
          </cell>
          <cell r="DY213" t="str">
            <v/>
          </cell>
          <cell r="DZ213" t="str">
            <v/>
          </cell>
          <cell r="EA213" t="str">
            <v/>
          </cell>
          <cell r="EB213" t="str">
            <v/>
          </cell>
          <cell r="EC213" t="str">
            <v/>
          </cell>
          <cell r="ED213" t="str">
            <v/>
          </cell>
          <cell r="EE213" t="str">
            <v/>
          </cell>
          <cell r="EF213" t="str">
            <v/>
          </cell>
          <cell r="EG213" t="str">
            <v/>
          </cell>
          <cell r="EH213" t="str">
            <v/>
          </cell>
          <cell r="EI213" t="str">
            <v/>
          </cell>
          <cell r="EJ213" t="str">
            <v/>
          </cell>
          <cell r="EK213" t="str">
            <v/>
          </cell>
          <cell r="EL213" t="str">
            <v/>
          </cell>
          <cell r="EM213" t="str">
            <v/>
          </cell>
          <cell r="EN213" t="str">
            <v/>
          </cell>
          <cell r="EO213" t="str">
            <v/>
          </cell>
          <cell r="EP213" t="str">
            <v/>
          </cell>
          <cell r="EQ213" t="str">
            <v/>
          </cell>
          <cell r="ER213" t="str">
            <v/>
          </cell>
          <cell r="ES213" t="str">
            <v/>
          </cell>
          <cell r="ET213" t="str">
            <v/>
          </cell>
          <cell r="EU213" t="str">
            <v/>
          </cell>
          <cell r="EV213" t="str">
            <v/>
          </cell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/>
          </cell>
          <cell r="BN214" t="str">
            <v/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 t="str">
            <v/>
          </cell>
          <cell r="BV214" t="str">
            <v/>
          </cell>
          <cell r="BW214" t="str">
            <v/>
          </cell>
          <cell r="BX214" t="str">
            <v/>
          </cell>
          <cell r="BY214" t="str">
            <v/>
          </cell>
          <cell r="BZ214" t="str">
            <v/>
          </cell>
          <cell r="CA214" t="str">
            <v/>
          </cell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 t="str">
            <v/>
          </cell>
          <cell r="CN214" t="str">
            <v/>
          </cell>
          <cell r="CO214" t="str">
            <v/>
          </cell>
          <cell r="CP214" t="str">
            <v/>
          </cell>
          <cell r="CQ214" t="str">
            <v/>
          </cell>
          <cell r="CR214" t="str">
            <v/>
          </cell>
          <cell r="CS214" t="str">
            <v/>
          </cell>
          <cell r="CT214" t="str">
            <v/>
          </cell>
          <cell r="CU214" t="str">
            <v/>
          </cell>
          <cell r="CV214" t="str">
            <v/>
          </cell>
          <cell r="CW214" t="str">
            <v/>
          </cell>
          <cell r="CX214" t="str">
            <v/>
          </cell>
          <cell r="CY214" t="str">
            <v/>
          </cell>
          <cell r="CZ214" t="str">
            <v/>
          </cell>
          <cell r="DA214" t="str">
            <v/>
          </cell>
          <cell r="DB214" t="str">
            <v/>
          </cell>
          <cell r="DC214" t="str">
            <v/>
          </cell>
          <cell r="DD214" t="str">
            <v/>
          </cell>
          <cell r="DE214" t="str">
            <v/>
          </cell>
          <cell r="DF214" t="str">
            <v/>
          </cell>
          <cell r="DG214" t="str">
            <v/>
          </cell>
          <cell r="DH214" t="str">
            <v/>
          </cell>
          <cell r="DI214" t="str">
            <v/>
          </cell>
          <cell r="DJ214" t="str">
            <v/>
          </cell>
          <cell r="DK214" t="str">
            <v/>
          </cell>
          <cell r="DL214" t="str">
            <v/>
          </cell>
          <cell r="DM214" t="str">
            <v/>
          </cell>
          <cell r="DN214" t="str">
            <v/>
          </cell>
          <cell r="DO214" t="str">
            <v/>
          </cell>
          <cell r="DP214" t="str">
            <v/>
          </cell>
          <cell r="DQ214" t="str">
            <v/>
          </cell>
          <cell r="DR214" t="str">
            <v/>
          </cell>
          <cell r="DS214" t="str">
            <v/>
          </cell>
          <cell r="DT214" t="str">
            <v/>
          </cell>
          <cell r="DU214" t="str">
            <v/>
          </cell>
          <cell r="DV214" t="str">
            <v/>
          </cell>
          <cell r="DW214" t="str">
            <v/>
          </cell>
          <cell r="DX214" t="str">
            <v/>
          </cell>
          <cell r="DY214" t="str">
            <v/>
          </cell>
          <cell r="DZ214" t="str">
            <v/>
          </cell>
          <cell r="EA214" t="str">
            <v/>
          </cell>
          <cell r="EB214" t="str">
            <v/>
          </cell>
          <cell r="EC214" t="str">
            <v/>
          </cell>
          <cell r="ED214" t="str">
            <v/>
          </cell>
          <cell r="EE214" t="str">
            <v/>
          </cell>
          <cell r="EF214" t="str">
            <v/>
          </cell>
          <cell r="EG214" t="str">
            <v/>
          </cell>
          <cell r="EH214" t="str">
            <v/>
          </cell>
          <cell r="EI214" t="str">
            <v/>
          </cell>
          <cell r="EJ214" t="str">
            <v/>
          </cell>
          <cell r="EK214" t="str">
            <v/>
          </cell>
          <cell r="EL214" t="str">
            <v/>
          </cell>
          <cell r="EM214" t="str">
            <v/>
          </cell>
          <cell r="EN214" t="str">
            <v/>
          </cell>
          <cell r="EO214" t="str">
            <v/>
          </cell>
          <cell r="EP214" t="str">
            <v/>
          </cell>
          <cell r="EQ214" t="str">
            <v/>
          </cell>
          <cell r="ER214" t="str">
            <v/>
          </cell>
          <cell r="ES214" t="str">
            <v/>
          </cell>
          <cell r="ET214" t="str">
            <v/>
          </cell>
          <cell r="EU214" t="str">
            <v/>
          </cell>
          <cell r="EV214" t="str">
            <v/>
          </cell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/>
          </cell>
          <cell r="BN215" t="str">
            <v/>
          </cell>
          <cell r="BO215" t="str">
            <v/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 t="str">
            <v/>
          </cell>
          <cell r="BV215" t="str">
            <v/>
          </cell>
          <cell r="BW215" t="str">
            <v/>
          </cell>
          <cell r="BX215" t="str">
            <v/>
          </cell>
          <cell r="BY215" t="str">
            <v/>
          </cell>
          <cell r="BZ215" t="str">
            <v/>
          </cell>
          <cell r="CA215" t="str">
            <v/>
          </cell>
          <cell r="CB215" t="str">
            <v/>
          </cell>
          <cell r="CC215" t="str">
            <v/>
          </cell>
          <cell r="CD215" t="str">
            <v/>
          </cell>
          <cell r="CE215" t="str">
            <v/>
          </cell>
          <cell r="CF215" t="str">
            <v/>
          </cell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 t="str">
            <v/>
          </cell>
          <cell r="CP215" t="str">
            <v/>
          </cell>
          <cell r="CQ215" t="str">
            <v/>
          </cell>
          <cell r="CR215" t="str">
            <v/>
          </cell>
          <cell r="CS215" t="str">
            <v/>
          </cell>
          <cell r="CT215" t="str">
            <v/>
          </cell>
          <cell r="CU215" t="str">
            <v/>
          </cell>
          <cell r="CV215" t="str">
            <v/>
          </cell>
          <cell r="CW215" t="str">
            <v/>
          </cell>
          <cell r="CX215" t="str">
            <v/>
          </cell>
          <cell r="CY215" t="str">
            <v/>
          </cell>
          <cell r="CZ215" t="str">
            <v/>
          </cell>
          <cell r="DA215" t="str">
            <v/>
          </cell>
          <cell r="DB215" t="str">
            <v/>
          </cell>
          <cell r="DC215" t="str">
            <v/>
          </cell>
          <cell r="DD215" t="str">
            <v/>
          </cell>
          <cell r="DE215" t="str">
            <v/>
          </cell>
          <cell r="DF215" t="str">
            <v/>
          </cell>
          <cell r="DG215" t="str">
            <v/>
          </cell>
          <cell r="DH215" t="str">
            <v/>
          </cell>
          <cell r="DI215" t="str">
            <v/>
          </cell>
          <cell r="DJ215" t="str">
            <v/>
          </cell>
          <cell r="DK215" t="str">
            <v/>
          </cell>
          <cell r="DL215" t="str">
            <v/>
          </cell>
          <cell r="DM215" t="str">
            <v/>
          </cell>
          <cell r="DN215" t="str">
            <v/>
          </cell>
          <cell r="DO215" t="str">
            <v/>
          </cell>
          <cell r="DP215" t="str">
            <v/>
          </cell>
          <cell r="DQ215" t="str">
            <v/>
          </cell>
          <cell r="DR215" t="str">
            <v/>
          </cell>
          <cell r="DS215" t="str">
            <v/>
          </cell>
          <cell r="DT215" t="str">
            <v/>
          </cell>
          <cell r="DU215" t="str">
            <v/>
          </cell>
          <cell r="DV215" t="str">
            <v/>
          </cell>
          <cell r="DW215" t="str">
            <v/>
          </cell>
          <cell r="DX215" t="str">
            <v/>
          </cell>
          <cell r="DY215" t="str">
            <v/>
          </cell>
          <cell r="DZ215" t="str">
            <v/>
          </cell>
          <cell r="EA215" t="str">
            <v/>
          </cell>
          <cell r="EB215" t="str">
            <v/>
          </cell>
          <cell r="EC215" t="str">
            <v/>
          </cell>
          <cell r="ED215" t="str">
            <v/>
          </cell>
          <cell r="EE215" t="str">
            <v/>
          </cell>
          <cell r="EF215" t="str">
            <v/>
          </cell>
          <cell r="EG215" t="str">
            <v/>
          </cell>
          <cell r="EH215" t="str">
            <v/>
          </cell>
          <cell r="EI215" t="str">
            <v/>
          </cell>
          <cell r="EJ215" t="str">
            <v/>
          </cell>
          <cell r="EK215" t="str">
            <v/>
          </cell>
          <cell r="EL215" t="str">
            <v/>
          </cell>
          <cell r="EM215" t="str">
            <v/>
          </cell>
          <cell r="EN215" t="str">
            <v/>
          </cell>
          <cell r="EO215" t="str">
            <v/>
          </cell>
          <cell r="EP215" t="str">
            <v/>
          </cell>
          <cell r="EQ215" t="str">
            <v/>
          </cell>
          <cell r="ER215" t="str">
            <v/>
          </cell>
          <cell r="ES215" t="str">
            <v/>
          </cell>
          <cell r="ET215" t="str">
            <v/>
          </cell>
          <cell r="EU215" t="str">
            <v/>
          </cell>
          <cell r="EV215" t="str">
            <v/>
          </cell>
        </row>
        <row r="217">
          <cell r="T217" t="str">
            <v>BUDGET FORECAST</v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  <cell r="BW217" t="str">
            <v/>
          </cell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 t="str">
            <v/>
          </cell>
          <cell r="CH217" t="str">
            <v/>
          </cell>
          <cell r="CI217" t="str">
            <v/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 t="str">
            <v/>
          </cell>
          <cell r="CQ217" t="str">
            <v/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 t="str">
            <v/>
          </cell>
          <cell r="CY217" t="str">
            <v/>
          </cell>
          <cell r="CZ217" t="str">
            <v/>
          </cell>
          <cell r="DA217" t="str">
            <v/>
          </cell>
          <cell r="DB217" t="str">
            <v/>
          </cell>
          <cell r="DC217" t="str">
            <v/>
          </cell>
          <cell r="DD217" t="str">
            <v/>
          </cell>
          <cell r="DE217" t="str">
            <v/>
          </cell>
          <cell r="DF217" t="str">
            <v/>
          </cell>
          <cell r="DG217" t="str">
            <v/>
          </cell>
          <cell r="DH217" t="str">
            <v/>
          </cell>
          <cell r="DI217" t="str">
            <v/>
          </cell>
          <cell r="DJ217" t="str">
            <v/>
          </cell>
          <cell r="DK217" t="str">
            <v/>
          </cell>
          <cell r="DL217" t="str">
            <v/>
          </cell>
          <cell r="DM217" t="str">
            <v/>
          </cell>
          <cell r="DN217" t="str">
            <v/>
          </cell>
          <cell r="DO217" t="str">
            <v/>
          </cell>
          <cell r="DP217" t="str">
            <v/>
          </cell>
          <cell r="DQ217" t="str">
            <v/>
          </cell>
          <cell r="DR217" t="str">
            <v/>
          </cell>
          <cell r="DS217" t="str">
            <v/>
          </cell>
          <cell r="DT217" t="str">
            <v/>
          </cell>
          <cell r="DU217" t="str">
            <v/>
          </cell>
          <cell r="DV217" t="str">
            <v/>
          </cell>
          <cell r="DW217" t="str">
            <v/>
          </cell>
          <cell r="DX217" t="str">
            <v/>
          </cell>
          <cell r="DY217" t="str">
            <v/>
          </cell>
          <cell r="DZ217" t="str">
            <v/>
          </cell>
          <cell r="EA217" t="str">
            <v/>
          </cell>
          <cell r="EB217" t="str">
            <v/>
          </cell>
          <cell r="EC217" t="str">
            <v/>
          </cell>
          <cell r="ED217" t="str">
            <v/>
          </cell>
          <cell r="EE217" t="str">
            <v/>
          </cell>
          <cell r="EF217" t="str">
            <v/>
          </cell>
          <cell r="EG217" t="str">
            <v/>
          </cell>
          <cell r="EH217" t="str">
            <v/>
          </cell>
          <cell r="EI217" t="str">
            <v/>
          </cell>
          <cell r="EJ217" t="str">
            <v/>
          </cell>
          <cell r="EK217" t="str">
            <v/>
          </cell>
          <cell r="EL217" t="str">
            <v/>
          </cell>
          <cell r="EM217" t="str">
            <v/>
          </cell>
          <cell r="EN217" t="str">
            <v/>
          </cell>
          <cell r="EO217" t="str">
            <v/>
          </cell>
          <cell r="EP217" t="str">
            <v/>
          </cell>
          <cell r="EQ217" t="str">
            <v/>
          </cell>
          <cell r="ER217" t="str">
            <v/>
          </cell>
          <cell r="ES217" t="str">
            <v/>
          </cell>
          <cell r="ET217" t="str">
            <v/>
          </cell>
          <cell r="EU217" t="str">
            <v/>
          </cell>
          <cell r="EV217" t="str">
            <v/>
          </cell>
          <cell r="EW217" t="str">
            <v/>
          </cell>
          <cell r="EX217" t="str">
            <v/>
          </cell>
          <cell r="EY217" t="str">
            <v/>
          </cell>
          <cell r="EZ217" t="str">
            <v/>
          </cell>
          <cell r="FA217" t="str">
            <v/>
          </cell>
          <cell r="FB217" t="str">
            <v/>
          </cell>
          <cell r="FC217" t="str">
            <v/>
          </cell>
          <cell r="FD217" t="str">
            <v/>
          </cell>
          <cell r="FE217" t="str">
            <v/>
          </cell>
          <cell r="FF217" t="str">
            <v/>
          </cell>
          <cell r="FG217" t="str">
            <v/>
          </cell>
          <cell r="FH217" t="str">
            <v/>
          </cell>
          <cell r="FI217" t="str">
            <v/>
          </cell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/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  <cell r="BW218" t="str">
            <v/>
          </cell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 t="str">
            <v/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 t="str">
            <v/>
          </cell>
          <cell r="CY218" t="str">
            <v/>
          </cell>
          <cell r="CZ218" t="str">
            <v/>
          </cell>
          <cell r="DA218" t="str">
            <v/>
          </cell>
          <cell r="DB218" t="str">
            <v/>
          </cell>
          <cell r="DC218" t="str">
            <v/>
          </cell>
          <cell r="DD218" t="str">
            <v/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  <cell r="DL218" t="str">
            <v/>
          </cell>
          <cell r="DM218" t="str">
            <v/>
          </cell>
          <cell r="DN218" t="str">
            <v/>
          </cell>
          <cell r="DO218" t="str">
            <v/>
          </cell>
          <cell r="DP218" t="str">
            <v/>
          </cell>
          <cell r="DQ218" t="str">
            <v/>
          </cell>
          <cell r="DR218" t="str">
            <v/>
          </cell>
          <cell r="DS218" t="str">
            <v/>
          </cell>
          <cell r="DT218" t="str">
            <v/>
          </cell>
          <cell r="DU218" t="str">
            <v/>
          </cell>
          <cell r="DV218" t="str">
            <v/>
          </cell>
          <cell r="DW218" t="str">
            <v/>
          </cell>
          <cell r="DX218" t="str">
            <v/>
          </cell>
          <cell r="DY218" t="str">
            <v/>
          </cell>
          <cell r="DZ218" t="str">
            <v/>
          </cell>
          <cell r="EA218" t="str">
            <v/>
          </cell>
          <cell r="EB218" t="str">
            <v/>
          </cell>
          <cell r="EC218" t="str">
            <v/>
          </cell>
          <cell r="ED218" t="str">
            <v/>
          </cell>
          <cell r="EE218" t="str">
            <v/>
          </cell>
          <cell r="EF218" t="str">
            <v/>
          </cell>
          <cell r="EG218" t="str">
            <v/>
          </cell>
          <cell r="EH218" t="str">
            <v/>
          </cell>
          <cell r="EI218" t="str">
            <v/>
          </cell>
          <cell r="EJ218" t="str">
            <v/>
          </cell>
          <cell r="EK218" t="str">
            <v/>
          </cell>
          <cell r="EL218" t="str">
            <v/>
          </cell>
          <cell r="EM218" t="str">
            <v/>
          </cell>
          <cell r="EN218" t="str">
            <v/>
          </cell>
          <cell r="EO218" t="str">
            <v/>
          </cell>
          <cell r="EP218" t="str">
            <v/>
          </cell>
          <cell r="EQ218" t="str">
            <v/>
          </cell>
          <cell r="ER218" t="str">
            <v/>
          </cell>
          <cell r="ES218" t="str">
            <v/>
          </cell>
          <cell r="ET218" t="str">
            <v/>
          </cell>
          <cell r="EU218" t="str">
            <v/>
          </cell>
          <cell r="EV218" t="str">
            <v/>
          </cell>
          <cell r="EW218" t="str">
            <v/>
          </cell>
          <cell r="EX218" t="str">
            <v/>
          </cell>
          <cell r="EY218" t="str">
            <v/>
          </cell>
          <cell r="EZ218" t="str">
            <v/>
          </cell>
          <cell r="FA218" t="str">
            <v/>
          </cell>
          <cell r="FB218" t="str">
            <v/>
          </cell>
          <cell r="FC218" t="str">
            <v/>
          </cell>
          <cell r="FD218" t="str">
            <v/>
          </cell>
          <cell r="FE218" t="str">
            <v/>
          </cell>
          <cell r="FF218" t="str">
            <v/>
          </cell>
          <cell r="FG218" t="str">
            <v/>
          </cell>
          <cell r="FH218" t="str">
            <v/>
          </cell>
          <cell r="FI218" t="str">
            <v/>
          </cell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 t="str">
            <v/>
          </cell>
          <cell r="BV219" t="str">
            <v/>
          </cell>
          <cell r="BW219" t="str">
            <v/>
          </cell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 t="str">
            <v/>
          </cell>
          <cell r="CH219" t="str">
            <v/>
          </cell>
          <cell r="CI219" t="str">
            <v/>
          </cell>
          <cell r="CJ219" t="str">
            <v/>
          </cell>
          <cell r="CK219" t="str">
            <v/>
          </cell>
          <cell r="CL219" t="str">
            <v/>
          </cell>
          <cell r="CM219" t="str">
            <v/>
          </cell>
          <cell r="CN219" t="str">
            <v/>
          </cell>
          <cell r="CO219" t="str">
            <v/>
          </cell>
          <cell r="CP219" t="str">
            <v/>
          </cell>
          <cell r="CQ219" t="str">
            <v/>
          </cell>
          <cell r="CR219" t="str">
            <v/>
          </cell>
          <cell r="CS219" t="str">
            <v/>
          </cell>
          <cell r="CT219" t="str">
            <v/>
          </cell>
          <cell r="CU219" t="str">
            <v/>
          </cell>
          <cell r="CV219" t="str">
            <v/>
          </cell>
          <cell r="CW219" t="str">
            <v/>
          </cell>
          <cell r="CX219" t="str">
            <v/>
          </cell>
          <cell r="CY219" t="str">
            <v/>
          </cell>
          <cell r="CZ219" t="str">
            <v/>
          </cell>
          <cell r="DA219" t="str">
            <v/>
          </cell>
          <cell r="DB219" t="str">
            <v/>
          </cell>
          <cell r="DC219" t="str">
            <v/>
          </cell>
          <cell r="DD219" t="str">
            <v/>
          </cell>
          <cell r="DE219" t="str">
            <v/>
          </cell>
          <cell r="DF219" t="str">
            <v/>
          </cell>
          <cell r="DG219" t="str">
            <v/>
          </cell>
          <cell r="DH219" t="str">
            <v/>
          </cell>
          <cell r="DI219" t="str">
            <v/>
          </cell>
          <cell r="DJ219" t="str">
            <v/>
          </cell>
          <cell r="DK219" t="str">
            <v/>
          </cell>
          <cell r="DL219" t="str">
            <v/>
          </cell>
          <cell r="DM219" t="str">
            <v/>
          </cell>
          <cell r="DN219" t="str">
            <v/>
          </cell>
          <cell r="DO219" t="str">
            <v/>
          </cell>
          <cell r="DP219" t="str">
            <v/>
          </cell>
          <cell r="DQ219" t="str">
            <v/>
          </cell>
          <cell r="DR219" t="str">
            <v/>
          </cell>
          <cell r="DS219" t="str">
            <v/>
          </cell>
          <cell r="DT219" t="str">
            <v/>
          </cell>
          <cell r="DU219" t="str">
            <v/>
          </cell>
          <cell r="DV219" t="str">
            <v/>
          </cell>
          <cell r="DW219" t="str">
            <v/>
          </cell>
          <cell r="DX219" t="str">
            <v/>
          </cell>
          <cell r="DY219" t="str">
            <v/>
          </cell>
          <cell r="DZ219" t="str">
            <v/>
          </cell>
          <cell r="EA219" t="str">
            <v/>
          </cell>
          <cell r="EB219" t="str">
            <v/>
          </cell>
          <cell r="EC219" t="str">
            <v/>
          </cell>
          <cell r="ED219" t="str">
            <v/>
          </cell>
          <cell r="EE219" t="str">
            <v/>
          </cell>
          <cell r="EF219" t="str">
            <v/>
          </cell>
          <cell r="EG219" t="str">
            <v/>
          </cell>
          <cell r="EH219" t="str">
            <v/>
          </cell>
          <cell r="EI219" t="str">
            <v/>
          </cell>
          <cell r="EJ219" t="str">
            <v/>
          </cell>
          <cell r="EK219" t="str">
            <v/>
          </cell>
          <cell r="EL219" t="str">
            <v/>
          </cell>
          <cell r="EM219" t="str">
            <v/>
          </cell>
          <cell r="EN219" t="str">
            <v/>
          </cell>
          <cell r="EO219" t="str">
            <v/>
          </cell>
          <cell r="EP219" t="str">
            <v/>
          </cell>
          <cell r="EQ219" t="str">
            <v/>
          </cell>
          <cell r="ER219" t="str">
            <v/>
          </cell>
          <cell r="ES219" t="str">
            <v/>
          </cell>
          <cell r="ET219" t="str">
            <v/>
          </cell>
          <cell r="EU219" t="str">
            <v/>
          </cell>
          <cell r="EV219" t="str">
            <v/>
          </cell>
          <cell r="EW219" t="str">
            <v/>
          </cell>
          <cell r="EX219" t="str">
            <v/>
          </cell>
          <cell r="EY219" t="str">
            <v/>
          </cell>
          <cell r="EZ219" t="str">
            <v/>
          </cell>
          <cell r="FA219" t="str">
            <v/>
          </cell>
          <cell r="FB219" t="str">
            <v/>
          </cell>
          <cell r="FC219" t="str">
            <v/>
          </cell>
          <cell r="FD219" t="str">
            <v/>
          </cell>
          <cell r="FE219" t="str">
            <v/>
          </cell>
          <cell r="FF219" t="str">
            <v/>
          </cell>
          <cell r="FG219" t="str">
            <v/>
          </cell>
          <cell r="FH219" t="str">
            <v/>
          </cell>
          <cell r="FI219" t="str">
            <v/>
          </cell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 t="str">
            <v/>
          </cell>
          <cell r="DW220" t="str">
            <v/>
          </cell>
          <cell r="DX220" t="str">
            <v/>
          </cell>
          <cell r="DY220" t="str">
            <v/>
          </cell>
          <cell r="DZ220" t="str">
            <v/>
          </cell>
          <cell r="EA220" t="str">
            <v/>
          </cell>
          <cell r="EB220" t="str">
            <v/>
          </cell>
          <cell r="EC220" t="str">
            <v/>
          </cell>
          <cell r="ED220" t="str">
            <v/>
          </cell>
          <cell r="EE220" t="str">
            <v/>
          </cell>
          <cell r="EF220" t="str">
            <v/>
          </cell>
          <cell r="EG220" t="str">
            <v/>
          </cell>
          <cell r="EH220" t="str">
            <v/>
          </cell>
          <cell r="EI220" t="str">
            <v/>
          </cell>
          <cell r="EJ220" t="str">
            <v/>
          </cell>
          <cell r="EK220" t="str">
            <v/>
          </cell>
          <cell r="EL220" t="str">
            <v/>
          </cell>
          <cell r="EM220" t="str">
            <v/>
          </cell>
          <cell r="EN220" t="str">
            <v/>
          </cell>
          <cell r="EO220" t="str">
            <v/>
          </cell>
          <cell r="EP220" t="str">
            <v/>
          </cell>
          <cell r="EQ220" t="str">
            <v/>
          </cell>
          <cell r="ER220" t="str">
            <v/>
          </cell>
          <cell r="ES220" t="str">
            <v/>
          </cell>
          <cell r="ET220" t="str">
            <v/>
          </cell>
          <cell r="EU220" t="str">
            <v/>
          </cell>
          <cell r="EV220" t="str">
            <v/>
          </cell>
          <cell r="EW220" t="str">
            <v/>
          </cell>
          <cell r="EX220" t="str">
            <v/>
          </cell>
          <cell r="EY220" t="str">
            <v/>
          </cell>
          <cell r="EZ220" t="str">
            <v/>
          </cell>
          <cell r="FA220" t="str">
            <v/>
          </cell>
          <cell r="FB220" t="str">
            <v/>
          </cell>
          <cell r="FC220" t="str">
            <v/>
          </cell>
          <cell r="FD220" t="str">
            <v/>
          </cell>
          <cell r="FE220" t="str">
            <v/>
          </cell>
          <cell r="FF220" t="str">
            <v/>
          </cell>
          <cell r="FG220" t="str">
            <v/>
          </cell>
          <cell r="FH220" t="str">
            <v/>
          </cell>
          <cell r="FI220" t="str">
            <v/>
          </cell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/>
          </cell>
          <cell r="DZ221" t="str">
            <v/>
          </cell>
          <cell r="EA221" t="str">
            <v/>
          </cell>
          <cell r="EB221" t="str">
            <v/>
          </cell>
          <cell r="EC221" t="str">
            <v/>
          </cell>
          <cell r="ED221" t="str">
            <v/>
          </cell>
          <cell r="EE221" t="str">
            <v/>
          </cell>
          <cell r="EF221" t="str">
            <v/>
          </cell>
          <cell r="EG221" t="str">
            <v/>
          </cell>
          <cell r="EH221" t="str">
            <v/>
          </cell>
          <cell r="EI221" t="str">
            <v/>
          </cell>
          <cell r="EJ221" t="str">
            <v/>
          </cell>
          <cell r="EK221" t="str">
            <v/>
          </cell>
          <cell r="EL221" t="str">
            <v/>
          </cell>
          <cell r="EM221" t="str">
            <v/>
          </cell>
          <cell r="EN221" t="str">
            <v/>
          </cell>
          <cell r="EO221" t="str">
            <v/>
          </cell>
          <cell r="EP221" t="str">
            <v/>
          </cell>
          <cell r="EQ221" t="str">
            <v/>
          </cell>
          <cell r="ER221" t="str">
            <v/>
          </cell>
          <cell r="ES221" t="str">
            <v/>
          </cell>
          <cell r="ET221" t="str">
            <v/>
          </cell>
          <cell r="EU221" t="str">
            <v/>
          </cell>
          <cell r="EV221" t="str">
            <v/>
          </cell>
          <cell r="EW221" t="str">
            <v/>
          </cell>
          <cell r="EX221" t="str">
            <v/>
          </cell>
          <cell r="EY221" t="str">
            <v/>
          </cell>
          <cell r="EZ221" t="str">
            <v/>
          </cell>
          <cell r="FA221" t="str">
            <v/>
          </cell>
          <cell r="FB221" t="str">
            <v/>
          </cell>
          <cell r="FC221" t="str">
            <v/>
          </cell>
          <cell r="FD221" t="str">
            <v/>
          </cell>
          <cell r="FE221" t="str">
            <v/>
          </cell>
          <cell r="FF221" t="str">
            <v/>
          </cell>
          <cell r="FG221" t="str">
            <v/>
          </cell>
          <cell r="FH221" t="str">
            <v/>
          </cell>
          <cell r="FI221" t="str">
            <v/>
          </cell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/>
          </cell>
          <cell r="DZ222" t="str">
            <v/>
          </cell>
          <cell r="EA222" t="str">
            <v/>
          </cell>
          <cell r="EB222" t="str">
            <v/>
          </cell>
          <cell r="EC222" t="str">
            <v/>
          </cell>
          <cell r="ED222" t="str">
            <v/>
          </cell>
          <cell r="EE222" t="str">
            <v/>
          </cell>
          <cell r="EF222" t="str">
            <v/>
          </cell>
          <cell r="EG222" t="str">
            <v/>
          </cell>
          <cell r="EH222" t="str">
            <v/>
          </cell>
          <cell r="EI222" t="str">
            <v/>
          </cell>
          <cell r="EJ222" t="str">
            <v/>
          </cell>
          <cell r="EK222" t="str">
            <v/>
          </cell>
          <cell r="EL222" t="str">
            <v/>
          </cell>
          <cell r="EM222" t="str">
            <v/>
          </cell>
          <cell r="EN222" t="str">
            <v/>
          </cell>
          <cell r="EO222" t="str">
            <v/>
          </cell>
          <cell r="EP222" t="str">
            <v/>
          </cell>
          <cell r="EQ222" t="str">
            <v/>
          </cell>
          <cell r="ER222" t="str">
            <v/>
          </cell>
          <cell r="ES222" t="str">
            <v/>
          </cell>
          <cell r="ET222" t="str">
            <v/>
          </cell>
          <cell r="EU222" t="str">
            <v/>
          </cell>
          <cell r="EV222" t="str">
            <v/>
          </cell>
          <cell r="EW222" t="str">
            <v/>
          </cell>
          <cell r="EX222" t="str">
            <v/>
          </cell>
          <cell r="EY222" t="str">
            <v/>
          </cell>
          <cell r="EZ222" t="str">
            <v/>
          </cell>
          <cell r="FA222" t="str">
            <v/>
          </cell>
          <cell r="FB222" t="str">
            <v/>
          </cell>
          <cell r="FC222" t="str">
            <v/>
          </cell>
          <cell r="FD222" t="str">
            <v/>
          </cell>
          <cell r="FE222" t="str">
            <v/>
          </cell>
          <cell r="FF222" t="str">
            <v/>
          </cell>
          <cell r="FG222" t="str">
            <v/>
          </cell>
          <cell r="FH222" t="str">
            <v/>
          </cell>
          <cell r="FI222" t="str">
            <v/>
          </cell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/>
          </cell>
          <cell r="DZ223" t="str">
            <v/>
          </cell>
          <cell r="EA223" t="str">
            <v/>
          </cell>
          <cell r="EB223" t="str">
            <v/>
          </cell>
          <cell r="EC223" t="str">
            <v/>
          </cell>
          <cell r="ED223" t="str">
            <v/>
          </cell>
          <cell r="EE223" t="str">
            <v/>
          </cell>
          <cell r="EF223" t="str">
            <v/>
          </cell>
          <cell r="EG223" t="str">
            <v/>
          </cell>
          <cell r="EH223" t="str">
            <v/>
          </cell>
          <cell r="EI223" t="str">
            <v/>
          </cell>
          <cell r="EJ223" t="str">
            <v/>
          </cell>
          <cell r="EK223" t="str">
            <v/>
          </cell>
          <cell r="EL223" t="str">
            <v/>
          </cell>
          <cell r="EM223" t="str">
            <v/>
          </cell>
          <cell r="EN223" t="str">
            <v/>
          </cell>
          <cell r="EO223" t="str">
            <v/>
          </cell>
          <cell r="EP223" t="str">
            <v/>
          </cell>
          <cell r="EQ223" t="str">
            <v/>
          </cell>
          <cell r="ER223" t="str">
            <v/>
          </cell>
          <cell r="ES223" t="str">
            <v/>
          </cell>
          <cell r="ET223" t="str">
            <v/>
          </cell>
          <cell r="EU223" t="str">
            <v/>
          </cell>
          <cell r="EV223" t="str">
            <v/>
          </cell>
          <cell r="EW223" t="str">
            <v/>
          </cell>
          <cell r="EX223" t="str">
            <v/>
          </cell>
          <cell r="EY223" t="str">
            <v/>
          </cell>
          <cell r="EZ223" t="str">
            <v/>
          </cell>
          <cell r="FA223" t="str">
            <v/>
          </cell>
          <cell r="FB223" t="str">
            <v/>
          </cell>
          <cell r="FC223" t="str">
            <v/>
          </cell>
          <cell r="FD223" t="str">
            <v/>
          </cell>
          <cell r="FE223" t="str">
            <v/>
          </cell>
          <cell r="FF223" t="str">
            <v/>
          </cell>
          <cell r="FG223" t="str">
            <v/>
          </cell>
          <cell r="FH223" t="str">
            <v/>
          </cell>
          <cell r="FI223" t="str">
            <v/>
          </cell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  <cell r="BW228" t="str">
            <v/>
          </cell>
          <cell r="BX228" t="str">
            <v/>
          </cell>
          <cell r="BY228" t="str">
            <v/>
          </cell>
          <cell r="BZ228" t="str">
            <v/>
          </cell>
          <cell r="CA228" t="str">
            <v/>
          </cell>
          <cell r="CB228" t="str">
            <v/>
          </cell>
          <cell r="CC228" t="str">
            <v/>
          </cell>
          <cell r="CD228" t="str">
            <v/>
          </cell>
          <cell r="CE228" t="str">
            <v/>
          </cell>
          <cell r="CF228" t="str">
            <v/>
          </cell>
          <cell r="CG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 t="str">
            <v/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 t="str">
            <v/>
          </cell>
          <cell r="CY228" t="str">
            <v/>
          </cell>
          <cell r="CZ228" t="str">
            <v/>
          </cell>
          <cell r="DA228" t="str">
            <v/>
          </cell>
          <cell r="DB228" t="str">
            <v/>
          </cell>
          <cell r="DC228" t="str">
            <v/>
          </cell>
          <cell r="DD228" t="str">
            <v/>
          </cell>
          <cell r="DE228" t="str">
            <v/>
          </cell>
          <cell r="DF228" t="str">
            <v/>
          </cell>
          <cell r="DG228" t="str">
            <v/>
          </cell>
          <cell r="DH228" t="str">
            <v/>
          </cell>
          <cell r="DI228" t="str">
            <v/>
          </cell>
          <cell r="DJ228" t="str">
            <v/>
          </cell>
          <cell r="DK228" t="str">
            <v/>
          </cell>
          <cell r="DL228" t="str">
            <v/>
          </cell>
          <cell r="DM228" t="str">
            <v/>
          </cell>
          <cell r="DN228" t="str">
            <v/>
          </cell>
          <cell r="DO228" t="str">
            <v/>
          </cell>
          <cell r="DP228" t="str">
            <v/>
          </cell>
          <cell r="DQ228" t="str">
            <v/>
          </cell>
          <cell r="DR228" t="str">
            <v/>
          </cell>
          <cell r="DS228" t="str">
            <v/>
          </cell>
          <cell r="DT228" t="str">
            <v/>
          </cell>
          <cell r="DU228" t="str">
            <v/>
          </cell>
          <cell r="DV228" t="str">
            <v/>
          </cell>
          <cell r="DW228" t="str">
            <v/>
          </cell>
          <cell r="DX228" t="str">
            <v/>
          </cell>
          <cell r="DY228" t="str">
            <v/>
          </cell>
          <cell r="DZ228" t="str">
            <v/>
          </cell>
          <cell r="EA228" t="str">
            <v/>
          </cell>
          <cell r="EB228" t="str">
            <v/>
          </cell>
          <cell r="EC228" t="str">
            <v/>
          </cell>
          <cell r="ED228" t="str">
            <v/>
          </cell>
          <cell r="EE228" t="str">
            <v/>
          </cell>
          <cell r="EF228" t="str">
            <v/>
          </cell>
          <cell r="EG228" t="str">
            <v/>
          </cell>
          <cell r="EH228" t="str">
            <v/>
          </cell>
          <cell r="EI228" t="str">
            <v/>
          </cell>
          <cell r="EJ228" t="str">
            <v/>
          </cell>
          <cell r="EK228" t="str">
            <v/>
          </cell>
          <cell r="EL228" t="str">
            <v/>
          </cell>
          <cell r="EM228" t="str">
            <v/>
          </cell>
          <cell r="EN228" t="str">
            <v/>
          </cell>
          <cell r="EO228" t="str">
            <v/>
          </cell>
          <cell r="EP228" t="str">
            <v/>
          </cell>
          <cell r="EQ228" t="str">
            <v/>
          </cell>
          <cell r="ER228" t="str">
            <v/>
          </cell>
          <cell r="ES228" t="str">
            <v/>
          </cell>
          <cell r="ET228" t="str">
            <v/>
          </cell>
          <cell r="EU228" t="str">
            <v/>
          </cell>
          <cell r="EV228" t="str">
            <v/>
          </cell>
        </row>
        <row r="229">
          <cell r="V229" t="str">
            <v>PROJECTED STREET</v>
          </cell>
          <cell r="X229">
            <v>36122.220141999998</v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  <cell r="EK229" t="str">
            <v/>
          </cell>
          <cell r="EL229" t="str">
            <v/>
          </cell>
          <cell r="EM229" t="str">
            <v/>
          </cell>
          <cell r="EN229" t="str">
            <v/>
          </cell>
          <cell r="EO229" t="str">
            <v/>
          </cell>
          <cell r="EP229" t="str">
            <v/>
          </cell>
          <cell r="EQ229" t="str">
            <v/>
          </cell>
          <cell r="ER229" t="str">
            <v/>
          </cell>
          <cell r="ES229" t="str">
            <v/>
          </cell>
          <cell r="ET229" t="str">
            <v/>
          </cell>
          <cell r="EU229" t="str">
            <v/>
          </cell>
          <cell r="EV229" t="str">
            <v/>
          </cell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  <cell r="EK232" t="str">
            <v/>
          </cell>
          <cell r="EL232" t="str">
            <v/>
          </cell>
          <cell r="EM232" t="str">
            <v/>
          </cell>
          <cell r="EN232" t="str">
            <v/>
          </cell>
          <cell r="EO232" t="str">
            <v/>
          </cell>
          <cell r="EP232" t="str">
            <v/>
          </cell>
          <cell r="EQ232" t="str">
            <v/>
          </cell>
          <cell r="ER232" t="str">
            <v/>
          </cell>
          <cell r="ES232" t="str">
            <v/>
          </cell>
          <cell r="ET232" t="str">
            <v/>
          </cell>
          <cell r="EU232" t="str">
            <v/>
          </cell>
          <cell r="EV232" t="str">
            <v/>
          </cell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  <cell r="EK233" t="str">
            <v/>
          </cell>
          <cell r="EL233" t="str">
            <v/>
          </cell>
          <cell r="EM233" t="str">
            <v/>
          </cell>
          <cell r="EN233" t="str">
            <v/>
          </cell>
          <cell r="EO233" t="str">
            <v/>
          </cell>
          <cell r="EP233" t="str">
            <v/>
          </cell>
          <cell r="EQ233" t="str">
            <v/>
          </cell>
          <cell r="ER233" t="str">
            <v/>
          </cell>
          <cell r="ES233" t="str">
            <v/>
          </cell>
          <cell r="ET233" t="str">
            <v/>
          </cell>
          <cell r="EU233" t="str">
            <v/>
          </cell>
          <cell r="EV233" t="str">
            <v/>
          </cell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  <cell r="EK234" t="str">
            <v/>
          </cell>
          <cell r="EL234" t="str">
            <v/>
          </cell>
          <cell r="EM234" t="str">
            <v/>
          </cell>
          <cell r="EN234" t="str">
            <v/>
          </cell>
          <cell r="EO234" t="str">
            <v/>
          </cell>
          <cell r="EP234" t="str">
            <v/>
          </cell>
          <cell r="EQ234" t="str">
            <v/>
          </cell>
          <cell r="ER234" t="str">
            <v/>
          </cell>
          <cell r="ES234" t="str">
            <v/>
          </cell>
          <cell r="ET234" t="str">
            <v/>
          </cell>
          <cell r="EU234" t="str">
            <v/>
          </cell>
          <cell r="EV234" t="str">
            <v/>
          </cell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  <cell r="EK235" t="str">
            <v/>
          </cell>
          <cell r="EL235" t="str">
            <v/>
          </cell>
          <cell r="EM235" t="str">
            <v/>
          </cell>
          <cell r="EN235" t="str">
            <v/>
          </cell>
          <cell r="EO235" t="str">
            <v/>
          </cell>
          <cell r="EP235" t="str">
            <v/>
          </cell>
          <cell r="EQ235" t="str">
            <v/>
          </cell>
          <cell r="ER235" t="str">
            <v/>
          </cell>
          <cell r="ES235" t="str">
            <v/>
          </cell>
          <cell r="ET235" t="str">
            <v/>
          </cell>
          <cell r="EU235" t="str">
            <v/>
          </cell>
          <cell r="EV235" t="str">
            <v/>
          </cell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  <cell r="BW236" t="str">
            <v/>
          </cell>
          <cell r="BX236" t="str">
            <v/>
          </cell>
          <cell r="BY236" t="str">
            <v/>
          </cell>
          <cell r="BZ236" t="str">
            <v/>
          </cell>
          <cell r="CA236" t="str">
            <v/>
          </cell>
          <cell r="CB236" t="str">
            <v/>
          </cell>
          <cell r="CC236" t="str">
            <v/>
          </cell>
          <cell r="CD236" t="str">
            <v/>
          </cell>
          <cell r="CE236" t="str">
            <v/>
          </cell>
          <cell r="CF236" t="str">
            <v/>
          </cell>
          <cell r="CG236" t="str">
            <v/>
          </cell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 t="str">
            <v/>
          </cell>
          <cell r="CY236" t="str">
            <v/>
          </cell>
          <cell r="CZ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  <cell r="DE236" t="str">
            <v/>
          </cell>
          <cell r="DF236" t="str">
            <v/>
          </cell>
          <cell r="DG236" t="str">
            <v/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  <cell r="DL236" t="str">
            <v/>
          </cell>
          <cell r="DM236" t="str">
            <v/>
          </cell>
          <cell r="DN236" t="str">
            <v/>
          </cell>
          <cell r="DO236" t="str">
            <v/>
          </cell>
          <cell r="DP236" t="str">
            <v/>
          </cell>
          <cell r="DQ236" t="str">
            <v/>
          </cell>
          <cell r="DR236" t="str">
            <v/>
          </cell>
          <cell r="DS236" t="str">
            <v/>
          </cell>
          <cell r="DT236" t="str">
            <v/>
          </cell>
          <cell r="DU236" t="str">
            <v/>
          </cell>
          <cell r="DV236" t="str">
            <v/>
          </cell>
          <cell r="DW236" t="str">
            <v/>
          </cell>
          <cell r="DX236" t="str">
            <v/>
          </cell>
          <cell r="DY236" t="str">
            <v/>
          </cell>
          <cell r="DZ236" t="str">
            <v/>
          </cell>
          <cell r="EA236" t="str">
            <v/>
          </cell>
          <cell r="EB236" t="str">
            <v/>
          </cell>
          <cell r="EC236" t="str">
            <v/>
          </cell>
          <cell r="ED236" t="str">
            <v/>
          </cell>
          <cell r="EE236" t="str">
            <v/>
          </cell>
          <cell r="EF236" t="str">
            <v/>
          </cell>
          <cell r="EG236" t="str">
            <v/>
          </cell>
          <cell r="EH236" t="str">
            <v/>
          </cell>
          <cell r="EI236" t="str">
            <v/>
          </cell>
          <cell r="EJ236" t="str">
            <v/>
          </cell>
          <cell r="EK236" t="str">
            <v/>
          </cell>
          <cell r="EL236" t="str">
            <v/>
          </cell>
          <cell r="EM236" t="str">
            <v/>
          </cell>
          <cell r="EN236" t="str">
            <v/>
          </cell>
          <cell r="EO236" t="str">
            <v/>
          </cell>
          <cell r="EP236" t="str">
            <v/>
          </cell>
          <cell r="EQ236" t="str">
            <v/>
          </cell>
          <cell r="ER236" t="str">
            <v/>
          </cell>
          <cell r="ES236" t="str">
            <v/>
          </cell>
          <cell r="ET236" t="str">
            <v/>
          </cell>
          <cell r="EU236" t="str">
            <v/>
          </cell>
          <cell r="EV236" t="str">
            <v/>
          </cell>
        </row>
        <row r="238">
          <cell r="T238" t="str">
            <v>BUDGET FORECAST</v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 t="str">
            <v/>
          </cell>
          <cell r="BV238" t="str">
            <v/>
          </cell>
          <cell r="BW238" t="str">
            <v/>
          </cell>
          <cell r="BX238" t="str">
            <v/>
          </cell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 t="str">
            <v/>
          </cell>
          <cell r="CP238" t="str">
            <v/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 t="str">
            <v/>
          </cell>
          <cell r="CY238" t="str">
            <v/>
          </cell>
          <cell r="CZ238" t="str">
            <v/>
          </cell>
          <cell r="DA238" t="str">
            <v/>
          </cell>
          <cell r="DB238" t="str">
            <v/>
          </cell>
          <cell r="DC238" t="str">
            <v/>
          </cell>
          <cell r="DD238" t="str">
            <v/>
          </cell>
          <cell r="DE238" t="str">
            <v/>
          </cell>
          <cell r="DF238" t="str">
            <v/>
          </cell>
          <cell r="DG238" t="str">
            <v/>
          </cell>
          <cell r="DH238" t="str">
            <v/>
          </cell>
          <cell r="DI238" t="str">
            <v/>
          </cell>
          <cell r="DJ238" t="str">
            <v/>
          </cell>
          <cell r="DK238" t="str">
            <v/>
          </cell>
          <cell r="DL238" t="str">
            <v/>
          </cell>
          <cell r="DM238" t="str">
            <v/>
          </cell>
          <cell r="DN238" t="str">
            <v/>
          </cell>
          <cell r="DO238" t="str">
            <v/>
          </cell>
          <cell r="DP238" t="str">
            <v/>
          </cell>
          <cell r="DQ238" t="str">
            <v/>
          </cell>
          <cell r="DR238" t="str">
            <v/>
          </cell>
          <cell r="DS238" t="str">
            <v/>
          </cell>
          <cell r="DT238" t="str">
            <v/>
          </cell>
          <cell r="DU238" t="str">
            <v/>
          </cell>
          <cell r="DV238" t="str">
            <v/>
          </cell>
          <cell r="DW238" t="str">
            <v/>
          </cell>
          <cell r="DX238" t="str">
            <v/>
          </cell>
          <cell r="DY238" t="str">
            <v/>
          </cell>
          <cell r="DZ238" t="str">
            <v/>
          </cell>
          <cell r="EA238" t="str">
            <v/>
          </cell>
          <cell r="EB238" t="str">
            <v/>
          </cell>
          <cell r="EC238" t="str">
            <v/>
          </cell>
          <cell r="ED238" t="str">
            <v/>
          </cell>
          <cell r="EE238" t="str">
            <v/>
          </cell>
          <cell r="EF238" t="str">
            <v/>
          </cell>
          <cell r="EG238" t="str">
            <v/>
          </cell>
          <cell r="EH238" t="str">
            <v/>
          </cell>
          <cell r="EI238" t="str">
            <v/>
          </cell>
          <cell r="EJ238" t="str">
            <v/>
          </cell>
          <cell r="EK238" t="str">
            <v/>
          </cell>
          <cell r="EL238" t="str">
            <v/>
          </cell>
          <cell r="EM238" t="str">
            <v/>
          </cell>
          <cell r="EN238" t="str">
            <v/>
          </cell>
          <cell r="EO238" t="str">
            <v/>
          </cell>
          <cell r="EP238" t="str">
            <v/>
          </cell>
          <cell r="EQ238" t="str">
            <v/>
          </cell>
          <cell r="ER238" t="str">
            <v/>
          </cell>
          <cell r="ES238" t="str">
            <v/>
          </cell>
          <cell r="ET238" t="str">
            <v/>
          </cell>
          <cell r="EU238" t="str">
            <v/>
          </cell>
          <cell r="EV238" t="str">
            <v/>
          </cell>
          <cell r="EW238" t="str">
            <v/>
          </cell>
          <cell r="EX238" t="str">
            <v/>
          </cell>
          <cell r="EY238" t="str">
            <v/>
          </cell>
          <cell r="EZ238" t="str">
            <v/>
          </cell>
          <cell r="FA238" t="str">
            <v/>
          </cell>
          <cell r="FB238" t="str">
            <v/>
          </cell>
          <cell r="FC238" t="str">
            <v/>
          </cell>
          <cell r="FD238" t="str">
            <v/>
          </cell>
          <cell r="FE238" t="str">
            <v/>
          </cell>
          <cell r="FF238" t="str">
            <v/>
          </cell>
          <cell r="FG238" t="str">
            <v/>
          </cell>
          <cell r="FH238" t="str">
            <v/>
          </cell>
          <cell r="FI238" t="str">
            <v/>
          </cell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  <cell r="BW239" t="str">
            <v/>
          </cell>
          <cell r="BX239" t="str">
            <v/>
          </cell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CY239" t="str">
            <v/>
          </cell>
          <cell r="CZ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  <cell r="DE239" t="str">
            <v/>
          </cell>
          <cell r="DF239" t="str">
            <v/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  <cell r="DL239" t="str">
            <v/>
          </cell>
          <cell r="DM239" t="str">
            <v/>
          </cell>
          <cell r="DN239" t="str">
            <v/>
          </cell>
          <cell r="DO239" t="str">
            <v/>
          </cell>
          <cell r="DP239" t="str">
            <v/>
          </cell>
          <cell r="DQ239" t="str">
            <v/>
          </cell>
          <cell r="DR239" t="str">
            <v/>
          </cell>
          <cell r="DS239" t="str">
            <v/>
          </cell>
          <cell r="DT239" t="str">
            <v/>
          </cell>
          <cell r="DU239" t="str">
            <v/>
          </cell>
          <cell r="DV239" t="str">
            <v/>
          </cell>
          <cell r="DW239" t="str">
            <v/>
          </cell>
          <cell r="DX239" t="str">
            <v/>
          </cell>
          <cell r="DY239" t="str">
            <v/>
          </cell>
          <cell r="DZ239" t="str">
            <v/>
          </cell>
          <cell r="EA239" t="str">
            <v/>
          </cell>
          <cell r="EB239" t="str">
            <v/>
          </cell>
          <cell r="EC239" t="str">
            <v/>
          </cell>
          <cell r="ED239" t="str">
            <v/>
          </cell>
          <cell r="EE239" t="str">
            <v/>
          </cell>
          <cell r="EF239" t="str">
            <v/>
          </cell>
          <cell r="EG239" t="str">
            <v/>
          </cell>
          <cell r="EH239" t="str">
            <v/>
          </cell>
          <cell r="EI239" t="str">
            <v/>
          </cell>
          <cell r="EJ239" t="str">
            <v/>
          </cell>
          <cell r="EK239" t="str">
            <v/>
          </cell>
          <cell r="EL239" t="str">
            <v/>
          </cell>
          <cell r="EM239" t="str">
            <v/>
          </cell>
          <cell r="EN239" t="str">
            <v/>
          </cell>
          <cell r="EO239" t="str">
            <v/>
          </cell>
          <cell r="EP239" t="str">
            <v/>
          </cell>
          <cell r="EQ239" t="str">
            <v/>
          </cell>
          <cell r="ER239" t="str">
            <v/>
          </cell>
          <cell r="ES239" t="str">
            <v/>
          </cell>
          <cell r="ET239" t="str">
            <v/>
          </cell>
          <cell r="EU239" t="str">
            <v/>
          </cell>
          <cell r="EV239" t="str">
            <v/>
          </cell>
          <cell r="EW239" t="str">
            <v/>
          </cell>
          <cell r="EX239" t="str">
            <v/>
          </cell>
          <cell r="EY239" t="str">
            <v/>
          </cell>
          <cell r="EZ239" t="str">
            <v/>
          </cell>
          <cell r="FA239" t="str">
            <v/>
          </cell>
          <cell r="FB239" t="str">
            <v/>
          </cell>
          <cell r="FC239" t="str">
            <v/>
          </cell>
          <cell r="FD239" t="str">
            <v/>
          </cell>
          <cell r="FE239" t="str">
            <v/>
          </cell>
          <cell r="FF239" t="str">
            <v/>
          </cell>
          <cell r="FG239" t="str">
            <v/>
          </cell>
          <cell r="FH239" t="str">
            <v/>
          </cell>
          <cell r="FI239" t="str">
            <v/>
          </cell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  <cell r="BW240" t="str">
            <v/>
          </cell>
          <cell r="BX240" t="str">
            <v/>
          </cell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CY240" t="str">
            <v/>
          </cell>
          <cell r="CZ240" t="str">
            <v/>
          </cell>
          <cell r="DA240" t="str">
            <v/>
          </cell>
          <cell r="DB240" t="str">
            <v/>
          </cell>
          <cell r="DC240" t="str">
            <v/>
          </cell>
          <cell r="DD240" t="str">
            <v/>
          </cell>
          <cell r="DE240" t="str">
            <v/>
          </cell>
          <cell r="DF240" t="str">
            <v/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  <cell r="DL240" t="str">
            <v/>
          </cell>
          <cell r="DM240" t="str">
            <v/>
          </cell>
          <cell r="DN240" t="str">
            <v/>
          </cell>
          <cell r="DO240" t="str">
            <v/>
          </cell>
          <cell r="DP240" t="str">
            <v/>
          </cell>
          <cell r="DQ240" t="str">
            <v/>
          </cell>
          <cell r="DR240" t="str">
            <v/>
          </cell>
          <cell r="DS240" t="str">
            <v/>
          </cell>
          <cell r="DT240" t="str">
            <v/>
          </cell>
          <cell r="DU240" t="str">
            <v/>
          </cell>
          <cell r="DV240" t="str">
            <v/>
          </cell>
          <cell r="DW240" t="str">
            <v/>
          </cell>
          <cell r="DX240" t="str">
            <v/>
          </cell>
          <cell r="DY240" t="str">
            <v/>
          </cell>
          <cell r="DZ240" t="str">
            <v/>
          </cell>
          <cell r="EA240" t="str">
            <v/>
          </cell>
          <cell r="EB240" t="str">
            <v/>
          </cell>
          <cell r="EC240" t="str">
            <v/>
          </cell>
          <cell r="ED240" t="str">
            <v/>
          </cell>
          <cell r="EE240" t="str">
            <v/>
          </cell>
          <cell r="EF240" t="str">
            <v/>
          </cell>
          <cell r="EG240" t="str">
            <v/>
          </cell>
          <cell r="EH240" t="str">
            <v/>
          </cell>
          <cell r="EI240" t="str">
            <v/>
          </cell>
          <cell r="EJ240" t="str">
            <v/>
          </cell>
          <cell r="EK240" t="str">
            <v/>
          </cell>
          <cell r="EL240" t="str">
            <v/>
          </cell>
          <cell r="EM240" t="str">
            <v/>
          </cell>
          <cell r="EN240" t="str">
            <v/>
          </cell>
          <cell r="EO240" t="str">
            <v/>
          </cell>
          <cell r="EP240" t="str">
            <v/>
          </cell>
          <cell r="EQ240" t="str">
            <v/>
          </cell>
          <cell r="ER240" t="str">
            <v/>
          </cell>
          <cell r="ES240" t="str">
            <v/>
          </cell>
          <cell r="ET240" t="str">
            <v/>
          </cell>
          <cell r="EU240" t="str">
            <v/>
          </cell>
          <cell r="EV240" t="str">
            <v/>
          </cell>
          <cell r="EW240" t="str">
            <v/>
          </cell>
          <cell r="EX240" t="str">
            <v/>
          </cell>
          <cell r="EY240" t="str">
            <v/>
          </cell>
          <cell r="EZ240" t="str">
            <v/>
          </cell>
          <cell r="FA240" t="str">
            <v/>
          </cell>
          <cell r="FB240" t="str">
            <v/>
          </cell>
          <cell r="FC240" t="str">
            <v/>
          </cell>
          <cell r="FD240" t="str">
            <v/>
          </cell>
          <cell r="FE240" t="str">
            <v/>
          </cell>
          <cell r="FF240" t="str">
            <v/>
          </cell>
          <cell r="FG240" t="str">
            <v/>
          </cell>
          <cell r="FH240" t="str">
            <v/>
          </cell>
          <cell r="FI240" t="str">
            <v/>
          </cell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  <cell r="BW241" t="str">
            <v/>
          </cell>
          <cell r="BX241" t="str">
            <v/>
          </cell>
          <cell r="BY241" t="str">
            <v/>
          </cell>
          <cell r="BZ241" t="str">
            <v/>
          </cell>
          <cell r="CA241" t="str">
            <v/>
          </cell>
          <cell r="CB241" t="str">
            <v/>
          </cell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 t="str">
            <v/>
          </cell>
          <cell r="CW241" t="str">
            <v/>
          </cell>
          <cell r="CX241" t="str">
            <v/>
          </cell>
          <cell r="CY241" t="str">
            <v/>
          </cell>
          <cell r="CZ241" t="str">
            <v/>
          </cell>
          <cell r="DA241" t="str">
            <v/>
          </cell>
          <cell r="DB241" t="str">
            <v/>
          </cell>
          <cell r="DC241" t="str">
            <v/>
          </cell>
          <cell r="DD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  <cell r="DL241" t="str">
            <v/>
          </cell>
          <cell r="DM241" t="str">
            <v/>
          </cell>
          <cell r="DN241" t="str">
            <v/>
          </cell>
          <cell r="DO241" t="str">
            <v/>
          </cell>
          <cell r="DP241" t="str">
            <v/>
          </cell>
          <cell r="DQ241" t="str">
            <v/>
          </cell>
          <cell r="DR241" t="str">
            <v/>
          </cell>
          <cell r="DS241" t="str">
            <v/>
          </cell>
          <cell r="DT241" t="str">
            <v/>
          </cell>
          <cell r="DU241" t="str">
            <v/>
          </cell>
          <cell r="DV241" t="str">
            <v/>
          </cell>
          <cell r="DW241" t="str">
            <v/>
          </cell>
          <cell r="DX241" t="str">
            <v/>
          </cell>
          <cell r="DY241" t="str">
            <v/>
          </cell>
          <cell r="DZ241" t="str">
            <v/>
          </cell>
          <cell r="EA241" t="str">
            <v/>
          </cell>
          <cell r="EB241" t="str">
            <v/>
          </cell>
          <cell r="EC241" t="str">
            <v/>
          </cell>
          <cell r="ED241" t="str">
            <v/>
          </cell>
          <cell r="EE241" t="str">
            <v/>
          </cell>
          <cell r="EF241" t="str">
            <v/>
          </cell>
          <cell r="EG241" t="str">
            <v/>
          </cell>
          <cell r="EH241" t="str">
            <v/>
          </cell>
          <cell r="EI241" t="str">
            <v/>
          </cell>
          <cell r="EJ241" t="str">
            <v/>
          </cell>
          <cell r="EK241" t="str">
            <v/>
          </cell>
          <cell r="EL241" t="str">
            <v/>
          </cell>
          <cell r="EM241" t="str">
            <v/>
          </cell>
          <cell r="EN241" t="str">
            <v/>
          </cell>
          <cell r="EO241" t="str">
            <v/>
          </cell>
          <cell r="EP241" t="str">
            <v/>
          </cell>
          <cell r="EQ241" t="str">
            <v/>
          </cell>
          <cell r="ER241" t="str">
            <v/>
          </cell>
          <cell r="ES241" t="str">
            <v/>
          </cell>
          <cell r="ET241" t="str">
            <v/>
          </cell>
          <cell r="EU241" t="str">
            <v/>
          </cell>
          <cell r="EV241" t="str">
            <v/>
          </cell>
          <cell r="EW241" t="str">
            <v/>
          </cell>
          <cell r="EX241" t="str">
            <v/>
          </cell>
          <cell r="EY241" t="str">
            <v/>
          </cell>
          <cell r="EZ241" t="str">
            <v/>
          </cell>
          <cell r="FA241" t="str">
            <v/>
          </cell>
          <cell r="FB241" t="str">
            <v/>
          </cell>
          <cell r="FC241" t="str">
            <v/>
          </cell>
          <cell r="FD241" t="str">
            <v/>
          </cell>
          <cell r="FE241" t="str">
            <v/>
          </cell>
          <cell r="FF241" t="str">
            <v/>
          </cell>
          <cell r="FG241" t="str">
            <v/>
          </cell>
          <cell r="FH241" t="str">
            <v/>
          </cell>
          <cell r="FI241" t="str">
            <v/>
          </cell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  <cell r="BW242" t="str">
            <v/>
          </cell>
          <cell r="BX242" t="str">
            <v/>
          </cell>
          <cell r="BY242" t="str">
            <v/>
          </cell>
          <cell r="BZ242" t="str">
            <v/>
          </cell>
          <cell r="CA242" t="str">
            <v/>
          </cell>
          <cell r="CB242" t="str">
            <v/>
          </cell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 t="str">
            <v/>
          </cell>
          <cell r="CW242" t="str">
            <v/>
          </cell>
          <cell r="CX242" t="str">
            <v/>
          </cell>
          <cell r="CY242" t="str">
            <v/>
          </cell>
          <cell r="CZ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  <cell r="DL242" t="str">
            <v/>
          </cell>
          <cell r="DM242" t="str">
            <v/>
          </cell>
          <cell r="DN242" t="str">
            <v/>
          </cell>
          <cell r="DO242" t="str">
            <v/>
          </cell>
          <cell r="DP242" t="str">
            <v/>
          </cell>
          <cell r="DQ242" t="str">
            <v/>
          </cell>
          <cell r="DR242" t="str">
            <v/>
          </cell>
          <cell r="DS242" t="str">
            <v/>
          </cell>
          <cell r="DT242" t="str">
            <v/>
          </cell>
          <cell r="DU242" t="str">
            <v/>
          </cell>
          <cell r="DV242" t="str">
            <v/>
          </cell>
          <cell r="DW242" t="str">
            <v/>
          </cell>
          <cell r="DX242" t="str">
            <v/>
          </cell>
          <cell r="DY242" t="str">
            <v/>
          </cell>
          <cell r="DZ242" t="str">
            <v/>
          </cell>
          <cell r="EA242" t="str">
            <v/>
          </cell>
          <cell r="EB242" t="str">
            <v/>
          </cell>
          <cell r="EC242" t="str">
            <v/>
          </cell>
          <cell r="ED242" t="str">
            <v/>
          </cell>
          <cell r="EE242" t="str">
            <v/>
          </cell>
          <cell r="EF242" t="str">
            <v/>
          </cell>
          <cell r="EG242" t="str">
            <v/>
          </cell>
          <cell r="EH242" t="str">
            <v/>
          </cell>
          <cell r="EI242" t="str">
            <v/>
          </cell>
          <cell r="EJ242" t="str">
            <v/>
          </cell>
          <cell r="EK242" t="str">
            <v/>
          </cell>
          <cell r="EL242" t="str">
            <v/>
          </cell>
          <cell r="EM242" t="str">
            <v/>
          </cell>
          <cell r="EN242" t="str">
            <v/>
          </cell>
          <cell r="EO242" t="str">
            <v/>
          </cell>
          <cell r="EP242" t="str">
            <v/>
          </cell>
          <cell r="EQ242" t="str">
            <v/>
          </cell>
          <cell r="ER242" t="str">
            <v/>
          </cell>
          <cell r="ES242" t="str">
            <v/>
          </cell>
          <cell r="ET242" t="str">
            <v/>
          </cell>
          <cell r="EU242" t="str">
            <v/>
          </cell>
          <cell r="EV242" t="str">
            <v/>
          </cell>
          <cell r="EW242" t="str">
            <v/>
          </cell>
          <cell r="EX242" t="str">
            <v/>
          </cell>
          <cell r="EY242" t="str">
            <v/>
          </cell>
          <cell r="EZ242" t="str">
            <v/>
          </cell>
          <cell r="FA242" t="str">
            <v/>
          </cell>
          <cell r="FB242" t="str">
            <v/>
          </cell>
          <cell r="FC242" t="str">
            <v/>
          </cell>
          <cell r="FD242" t="str">
            <v/>
          </cell>
          <cell r="FE242" t="str">
            <v/>
          </cell>
          <cell r="FF242" t="str">
            <v/>
          </cell>
          <cell r="FG242" t="str">
            <v/>
          </cell>
          <cell r="FH242" t="str">
            <v/>
          </cell>
          <cell r="FI242" t="str">
            <v/>
          </cell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  <cell r="BW243" t="str">
            <v/>
          </cell>
          <cell r="BX243" t="str">
            <v/>
          </cell>
          <cell r="BY243" t="str">
            <v/>
          </cell>
          <cell r="BZ243" t="str">
            <v/>
          </cell>
          <cell r="CA243" t="str">
            <v/>
          </cell>
          <cell r="CB243" t="str">
            <v/>
          </cell>
          <cell r="CC243" t="str">
            <v/>
          </cell>
          <cell r="CD243" t="str">
            <v/>
          </cell>
          <cell r="CE243" t="str">
            <v/>
          </cell>
          <cell r="CF243" t="str">
            <v/>
          </cell>
          <cell r="CG243" t="str">
            <v/>
          </cell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 t="str">
            <v/>
          </cell>
          <cell r="CY243" t="str">
            <v/>
          </cell>
          <cell r="CZ243" t="str">
            <v/>
          </cell>
          <cell r="DA243" t="str">
            <v/>
          </cell>
          <cell r="DB243" t="str">
            <v/>
          </cell>
          <cell r="DC243" t="str">
            <v/>
          </cell>
          <cell r="DD243" t="str">
            <v/>
          </cell>
          <cell r="DE243" t="str">
            <v/>
          </cell>
          <cell r="DF243" t="str">
            <v/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  <cell r="DL243" t="str">
            <v/>
          </cell>
          <cell r="DM243" t="str">
            <v/>
          </cell>
          <cell r="DN243" t="str">
            <v/>
          </cell>
          <cell r="DO243" t="str">
            <v/>
          </cell>
          <cell r="DP243" t="str">
            <v/>
          </cell>
          <cell r="DQ243" t="str">
            <v/>
          </cell>
          <cell r="DR243" t="str">
            <v/>
          </cell>
          <cell r="DS243" t="str">
            <v/>
          </cell>
          <cell r="DT243" t="str">
            <v/>
          </cell>
          <cell r="DU243" t="str">
            <v/>
          </cell>
          <cell r="DV243" t="str">
            <v/>
          </cell>
          <cell r="DW243" t="str">
            <v/>
          </cell>
          <cell r="DX243" t="str">
            <v/>
          </cell>
          <cell r="DY243" t="str">
            <v/>
          </cell>
          <cell r="DZ243" t="str">
            <v/>
          </cell>
          <cell r="EA243" t="str">
            <v/>
          </cell>
          <cell r="EB243" t="str">
            <v/>
          </cell>
          <cell r="EC243" t="str">
            <v/>
          </cell>
          <cell r="ED243" t="str">
            <v/>
          </cell>
          <cell r="EE243" t="str">
            <v/>
          </cell>
          <cell r="EF243" t="str">
            <v/>
          </cell>
          <cell r="EG243" t="str">
            <v/>
          </cell>
          <cell r="EH243" t="str">
            <v/>
          </cell>
          <cell r="EI243" t="str">
            <v/>
          </cell>
          <cell r="EJ243" t="str">
            <v/>
          </cell>
          <cell r="EK243" t="str">
            <v/>
          </cell>
          <cell r="EL243" t="str">
            <v/>
          </cell>
          <cell r="EM243" t="str">
            <v/>
          </cell>
          <cell r="EN243" t="str">
            <v/>
          </cell>
          <cell r="EO243" t="str">
            <v/>
          </cell>
          <cell r="EP243" t="str">
            <v/>
          </cell>
          <cell r="EQ243" t="str">
            <v/>
          </cell>
          <cell r="ER243" t="str">
            <v/>
          </cell>
          <cell r="ES243" t="str">
            <v/>
          </cell>
          <cell r="ET243" t="str">
            <v/>
          </cell>
          <cell r="EU243" t="str">
            <v/>
          </cell>
          <cell r="EV243" t="str">
            <v/>
          </cell>
          <cell r="EW243" t="str">
            <v/>
          </cell>
          <cell r="EX243" t="str">
            <v/>
          </cell>
          <cell r="EY243" t="str">
            <v/>
          </cell>
          <cell r="EZ243" t="str">
            <v/>
          </cell>
          <cell r="FA243" t="str">
            <v/>
          </cell>
          <cell r="FB243" t="str">
            <v/>
          </cell>
          <cell r="FC243" t="str">
            <v/>
          </cell>
          <cell r="FD243" t="str">
            <v/>
          </cell>
          <cell r="FE243" t="str">
            <v/>
          </cell>
          <cell r="FF243" t="str">
            <v/>
          </cell>
          <cell r="FG243" t="str">
            <v/>
          </cell>
          <cell r="FH243" t="str">
            <v/>
          </cell>
          <cell r="FI243" t="str">
            <v/>
          </cell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  <cell r="BW244" t="str">
            <v/>
          </cell>
          <cell r="BX244" t="str">
            <v/>
          </cell>
          <cell r="BY244" t="str">
            <v/>
          </cell>
          <cell r="BZ244" t="str">
            <v/>
          </cell>
          <cell r="CA244" t="str">
            <v/>
          </cell>
          <cell r="CB244" t="str">
            <v/>
          </cell>
          <cell r="CC244" t="str">
            <v/>
          </cell>
          <cell r="CD244" t="str">
            <v/>
          </cell>
          <cell r="CE244" t="str">
            <v/>
          </cell>
          <cell r="CF244" t="str">
            <v/>
          </cell>
          <cell r="CG244" t="str">
            <v/>
          </cell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 t="str">
            <v/>
          </cell>
          <cell r="CY244" t="str">
            <v/>
          </cell>
          <cell r="CZ244" t="str">
            <v/>
          </cell>
          <cell r="DA244" t="str">
            <v/>
          </cell>
          <cell r="DB244" t="str">
            <v/>
          </cell>
          <cell r="DC244" t="str">
            <v/>
          </cell>
          <cell r="DD244" t="str">
            <v/>
          </cell>
          <cell r="DE244" t="str">
            <v/>
          </cell>
          <cell r="DF244" t="str">
            <v/>
          </cell>
          <cell r="DG244" t="str">
            <v/>
          </cell>
          <cell r="DH244" t="str">
            <v/>
          </cell>
          <cell r="DI244" t="str">
            <v/>
          </cell>
          <cell r="DJ244" t="str">
            <v/>
          </cell>
          <cell r="DK244" t="str">
            <v/>
          </cell>
          <cell r="DL244" t="str">
            <v/>
          </cell>
          <cell r="DM244" t="str">
            <v/>
          </cell>
          <cell r="DN244" t="str">
            <v/>
          </cell>
          <cell r="DO244" t="str">
            <v/>
          </cell>
          <cell r="DP244" t="str">
            <v/>
          </cell>
          <cell r="DQ244" t="str">
            <v/>
          </cell>
          <cell r="DR244" t="str">
            <v/>
          </cell>
          <cell r="DS244" t="str">
            <v/>
          </cell>
          <cell r="DT244" t="str">
            <v/>
          </cell>
          <cell r="DU244" t="str">
            <v/>
          </cell>
          <cell r="DV244" t="str">
            <v/>
          </cell>
          <cell r="DW244" t="str">
            <v/>
          </cell>
          <cell r="DX244" t="str">
            <v/>
          </cell>
          <cell r="DY244" t="str">
            <v/>
          </cell>
          <cell r="DZ244" t="str">
            <v/>
          </cell>
          <cell r="EA244" t="str">
            <v/>
          </cell>
          <cell r="EB244" t="str">
            <v/>
          </cell>
          <cell r="EC244" t="str">
            <v/>
          </cell>
          <cell r="ED244" t="str">
            <v/>
          </cell>
          <cell r="EE244" t="str">
            <v/>
          </cell>
          <cell r="EF244" t="str">
            <v/>
          </cell>
          <cell r="EG244" t="str">
            <v/>
          </cell>
          <cell r="EH244" t="str">
            <v/>
          </cell>
          <cell r="EI244" t="str">
            <v/>
          </cell>
          <cell r="EJ244" t="str">
            <v/>
          </cell>
          <cell r="EK244" t="str">
            <v/>
          </cell>
          <cell r="EL244" t="str">
            <v/>
          </cell>
          <cell r="EM244" t="str">
            <v/>
          </cell>
          <cell r="EN244" t="str">
            <v/>
          </cell>
          <cell r="EO244" t="str">
            <v/>
          </cell>
          <cell r="EP244" t="str">
            <v/>
          </cell>
          <cell r="EQ244" t="str">
            <v/>
          </cell>
          <cell r="ER244" t="str">
            <v/>
          </cell>
          <cell r="ES244" t="str">
            <v/>
          </cell>
          <cell r="ET244" t="str">
            <v/>
          </cell>
          <cell r="EU244" t="str">
            <v/>
          </cell>
          <cell r="EV244" t="str">
            <v/>
          </cell>
          <cell r="EW244" t="str">
            <v/>
          </cell>
          <cell r="EX244" t="str">
            <v/>
          </cell>
          <cell r="EY244" t="str">
            <v/>
          </cell>
          <cell r="EZ244" t="str">
            <v/>
          </cell>
          <cell r="FA244" t="str">
            <v/>
          </cell>
          <cell r="FB244" t="str">
            <v/>
          </cell>
          <cell r="FC244" t="str">
            <v/>
          </cell>
          <cell r="FD244" t="str">
            <v/>
          </cell>
          <cell r="FE244" t="str">
            <v/>
          </cell>
          <cell r="FF244" t="str">
            <v/>
          </cell>
          <cell r="FG244" t="str">
            <v/>
          </cell>
          <cell r="FH244" t="str">
            <v/>
          </cell>
          <cell r="FI244" t="str">
            <v/>
          </cell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  <cell r="BW249" t="str">
            <v/>
          </cell>
          <cell r="BX249" t="str">
            <v/>
          </cell>
          <cell r="BY249" t="str">
            <v/>
          </cell>
          <cell r="BZ249" t="str">
            <v/>
          </cell>
          <cell r="CA249" t="str">
            <v/>
          </cell>
          <cell r="CB249" t="str">
            <v/>
          </cell>
          <cell r="CC249" t="str">
            <v/>
          </cell>
          <cell r="CD249" t="str">
            <v/>
          </cell>
          <cell r="CE249" t="str">
            <v/>
          </cell>
          <cell r="CF249" t="str">
            <v/>
          </cell>
          <cell r="CG249" t="str">
            <v/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 t="str">
            <v/>
          </cell>
          <cell r="CQ249" t="str">
            <v/>
          </cell>
          <cell r="CR249" t="str">
            <v/>
          </cell>
          <cell r="CS249" t="str">
            <v/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 t="str">
            <v/>
          </cell>
          <cell r="CY249" t="str">
            <v/>
          </cell>
          <cell r="CZ249" t="str">
            <v/>
          </cell>
          <cell r="DA249" t="str">
            <v/>
          </cell>
          <cell r="DB249" t="str">
            <v/>
          </cell>
          <cell r="DC249" t="str">
            <v/>
          </cell>
          <cell r="DD249" t="str">
            <v/>
          </cell>
          <cell r="DE249" t="str">
            <v/>
          </cell>
          <cell r="DF249" t="str">
            <v/>
          </cell>
          <cell r="DG249" t="str">
            <v/>
          </cell>
          <cell r="DH249" t="str">
            <v/>
          </cell>
          <cell r="DI249" t="str">
            <v/>
          </cell>
          <cell r="DJ249" t="str">
            <v/>
          </cell>
          <cell r="DK249" t="str">
            <v/>
          </cell>
          <cell r="DL249" t="str">
            <v/>
          </cell>
          <cell r="DM249" t="str">
            <v/>
          </cell>
          <cell r="DN249" t="str">
            <v/>
          </cell>
          <cell r="DO249" t="str">
            <v/>
          </cell>
          <cell r="DP249" t="str">
            <v/>
          </cell>
          <cell r="DQ249" t="str">
            <v/>
          </cell>
          <cell r="DR249" t="str">
            <v/>
          </cell>
          <cell r="DS249" t="str">
            <v/>
          </cell>
          <cell r="DT249" t="str">
            <v/>
          </cell>
          <cell r="DU249" t="str">
            <v/>
          </cell>
          <cell r="DV249" t="str">
            <v/>
          </cell>
          <cell r="DW249" t="str">
            <v/>
          </cell>
          <cell r="DX249" t="str">
            <v/>
          </cell>
          <cell r="DY249" t="str">
            <v/>
          </cell>
          <cell r="DZ249" t="str">
            <v/>
          </cell>
          <cell r="EA249" t="str">
            <v/>
          </cell>
          <cell r="EB249" t="str">
            <v/>
          </cell>
          <cell r="EC249" t="str">
            <v/>
          </cell>
          <cell r="ED249" t="str">
            <v/>
          </cell>
          <cell r="EE249" t="str">
            <v/>
          </cell>
          <cell r="EF249" t="str">
            <v/>
          </cell>
          <cell r="EG249" t="str">
            <v/>
          </cell>
          <cell r="EH249" t="str">
            <v/>
          </cell>
          <cell r="EI249" t="str">
            <v/>
          </cell>
          <cell r="EJ249" t="str">
            <v/>
          </cell>
          <cell r="EK249" t="str">
            <v/>
          </cell>
          <cell r="EL249" t="str">
            <v/>
          </cell>
          <cell r="EM249" t="str">
            <v/>
          </cell>
          <cell r="EN249" t="str">
            <v/>
          </cell>
          <cell r="EO249" t="str">
            <v/>
          </cell>
          <cell r="EP249" t="str">
            <v/>
          </cell>
          <cell r="EQ249" t="str">
            <v/>
          </cell>
          <cell r="ER249" t="str">
            <v/>
          </cell>
          <cell r="ES249" t="str">
            <v/>
          </cell>
          <cell r="ET249" t="str">
            <v/>
          </cell>
          <cell r="EU249" t="str">
            <v/>
          </cell>
          <cell r="EV249" t="str">
            <v/>
          </cell>
        </row>
        <row r="250">
          <cell r="V250" t="str">
            <v>PROJECTED STREET</v>
          </cell>
          <cell r="X250">
            <v>36184</v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A250" t="str">
            <v/>
          </cell>
          <cell r="CB250" t="str">
            <v/>
          </cell>
          <cell r="CC250" t="str">
            <v/>
          </cell>
          <cell r="CD250" t="str">
            <v/>
          </cell>
          <cell r="CE250" t="str">
            <v/>
          </cell>
          <cell r="CF250" t="str">
            <v/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CY250" t="str">
            <v/>
          </cell>
          <cell r="CZ250" t="str">
            <v/>
          </cell>
          <cell r="DA250" t="str">
            <v/>
          </cell>
          <cell r="DB250" t="str">
            <v/>
          </cell>
          <cell r="DC250" t="str">
            <v/>
          </cell>
          <cell r="DD250" t="str">
            <v/>
          </cell>
          <cell r="DE250" t="str">
            <v/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  <cell r="DL250" t="str">
            <v/>
          </cell>
          <cell r="DM250" t="str">
            <v/>
          </cell>
          <cell r="DN250" t="str">
            <v/>
          </cell>
          <cell r="DO250" t="str">
            <v/>
          </cell>
          <cell r="DP250" t="str">
            <v/>
          </cell>
          <cell r="DQ250" t="str">
            <v/>
          </cell>
          <cell r="DR250" t="str">
            <v/>
          </cell>
          <cell r="DS250" t="str">
            <v/>
          </cell>
          <cell r="DT250" t="str">
            <v/>
          </cell>
          <cell r="DU250" t="str">
            <v/>
          </cell>
          <cell r="DV250" t="str">
            <v/>
          </cell>
          <cell r="DW250" t="str">
            <v/>
          </cell>
          <cell r="DX250" t="str">
            <v/>
          </cell>
          <cell r="DY250" t="str">
            <v/>
          </cell>
          <cell r="DZ250" t="str">
            <v/>
          </cell>
          <cell r="EA250" t="str">
            <v/>
          </cell>
          <cell r="EB250" t="str">
            <v/>
          </cell>
          <cell r="EC250" t="str">
            <v/>
          </cell>
          <cell r="ED250" t="str">
            <v/>
          </cell>
          <cell r="EE250" t="str">
            <v/>
          </cell>
          <cell r="EF250" t="str">
            <v/>
          </cell>
          <cell r="EG250" t="str">
            <v/>
          </cell>
          <cell r="EH250" t="str">
            <v/>
          </cell>
          <cell r="EI250" t="str">
            <v/>
          </cell>
          <cell r="EJ250" t="str">
            <v/>
          </cell>
          <cell r="EK250" t="str">
            <v/>
          </cell>
          <cell r="EL250" t="str">
            <v/>
          </cell>
          <cell r="EM250" t="str">
            <v/>
          </cell>
          <cell r="EN250" t="str">
            <v/>
          </cell>
          <cell r="EO250" t="str">
            <v/>
          </cell>
          <cell r="EP250" t="str">
            <v/>
          </cell>
          <cell r="EQ250" t="str">
            <v/>
          </cell>
          <cell r="ER250" t="str">
            <v/>
          </cell>
          <cell r="ES250" t="str">
            <v/>
          </cell>
          <cell r="ET250" t="str">
            <v/>
          </cell>
          <cell r="EU250" t="str">
            <v/>
          </cell>
          <cell r="EV250" t="str">
            <v/>
          </cell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A253" t="str">
            <v/>
          </cell>
          <cell r="CB253" t="str">
            <v/>
          </cell>
          <cell r="CC253" t="str">
            <v/>
          </cell>
          <cell r="CD253" t="str">
            <v/>
          </cell>
          <cell r="CE253" t="str">
            <v/>
          </cell>
          <cell r="CF253" t="str">
            <v/>
          </cell>
          <cell r="CG253" t="str">
            <v/>
          </cell>
          <cell r="CH253" t="str">
            <v/>
          </cell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CY253" t="str">
            <v/>
          </cell>
          <cell r="CZ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  <cell r="DL253" t="str">
            <v/>
          </cell>
          <cell r="DM253" t="str">
            <v/>
          </cell>
          <cell r="DN253" t="str">
            <v/>
          </cell>
          <cell r="DO253" t="str">
            <v/>
          </cell>
          <cell r="DP253" t="str">
            <v/>
          </cell>
          <cell r="DQ253" t="str">
            <v/>
          </cell>
          <cell r="DR253" t="str">
            <v/>
          </cell>
          <cell r="DS253" t="str">
            <v/>
          </cell>
          <cell r="DT253" t="str">
            <v/>
          </cell>
          <cell r="DU253" t="str">
            <v/>
          </cell>
          <cell r="DV253" t="str">
            <v/>
          </cell>
          <cell r="DW253" t="str">
            <v/>
          </cell>
          <cell r="DX253" t="str">
            <v/>
          </cell>
          <cell r="DY253" t="str">
            <v/>
          </cell>
          <cell r="DZ253" t="str">
            <v/>
          </cell>
          <cell r="EA253" t="str">
            <v/>
          </cell>
          <cell r="EB253" t="str">
            <v/>
          </cell>
          <cell r="EC253" t="str">
            <v/>
          </cell>
          <cell r="ED253" t="str">
            <v/>
          </cell>
          <cell r="EE253" t="str">
            <v/>
          </cell>
          <cell r="EF253" t="str">
            <v/>
          </cell>
          <cell r="EG253" t="str">
            <v/>
          </cell>
          <cell r="EH253" t="str">
            <v/>
          </cell>
          <cell r="EI253" t="str">
            <v/>
          </cell>
          <cell r="EJ253" t="str">
            <v/>
          </cell>
          <cell r="EK253" t="str">
            <v/>
          </cell>
          <cell r="EL253" t="str">
            <v/>
          </cell>
          <cell r="EM253" t="str">
            <v/>
          </cell>
          <cell r="EN253" t="str">
            <v/>
          </cell>
          <cell r="EO253" t="str">
            <v/>
          </cell>
          <cell r="EP253" t="str">
            <v/>
          </cell>
          <cell r="EQ253" t="str">
            <v/>
          </cell>
          <cell r="ER253" t="str">
            <v/>
          </cell>
          <cell r="ES253" t="str">
            <v/>
          </cell>
          <cell r="ET253" t="str">
            <v/>
          </cell>
          <cell r="EU253" t="str">
            <v/>
          </cell>
          <cell r="EV253" t="str">
            <v/>
          </cell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A254" t="str">
            <v/>
          </cell>
          <cell r="CB254" t="str">
            <v/>
          </cell>
          <cell r="CC254" t="str">
            <v/>
          </cell>
          <cell r="CD254" t="str">
            <v/>
          </cell>
          <cell r="CE254" t="str">
            <v/>
          </cell>
          <cell r="CF254" t="str">
            <v/>
          </cell>
          <cell r="CG254" t="str">
            <v/>
          </cell>
          <cell r="CH254" t="str">
            <v/>
          </cell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CY254" t="str">
            <v/>
          </cell>
          <cell r="CZ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E254" t="str">
            <v/>
          </cell>
          <cell r="DF254" t="str">
            <v/>
          </cell>
          <cell r="DG254" t="str">
            <v/>
          </cell>
          <cell r="DH254" t="str">
            <v/>
          </cell>
          <cell r="DI254" t="str">
            <v/>
          </cell>
          <cell r="DJ254" t="str">
            <v/>
          </cell>
          <cell r="DK254" t="str">
            <v/>
          </cell>
          <cell r="DL254" t="str">
            <v/>
          </cell>
          <cell r="DM254" t="str">
            <v/>
          </cell>
          <cell r="DN254" t="str">
            <v/>
          </cell>
          <cell r="DO254" t="str">
            <v/>
          </cell>
          <cell r="DP254" t="str">
            <v/>
          </cell>
          <cell r="DQ254" t="str">
            <v/>
          </cell>
          <cell r="DR254" t="str">
            <v/>
          </cell>
          <cell r="DS254" t="str">
            <v/>
          </cell>
          <cell r="DT254" t="str">
            <v/>
          </cell>
          <cell r="DU254" t="str">
            <v/>
          </cell>
          <cell r="DV254" t="str">
            <v/>
          </cell>
          <cell r="DW254" t="str">
            <v/>
          </cell>
          <cell r="DX254" t="str">
            <v/>
          </cell>
          <cell r="DY254" t="str">
            <v/>
          </cell>
          <cell r="DZ254" t="str">
            <v/>
          </cell>
          <cell r="EA254" t="str">
            <v/>
          </cell>
          <cell r="EB254" t="str">
            <v/>
          </cell>
          <cell r="EC254" t="str">
            <v/>
          </cell>
          <cell r="ED254" t="str">
            <v/>
          </cell>
          <cell r="EE254" t="str">
            <v/>
          </cell>
          <cell r="EF254" t="str">
            <v/>
          </cell>
          <cell r="EG254" t="str">
            <v/>
          </cell>
          <cell r="EH254" t="str">
            <v/>
          </cell>
          <cell r="EI254" t="str">
            <v/>
          </cell>
          <cell r="EJ254" t="str">
            <v/>
          </cell>
          <cell r="EK254" t="str">
            <v/>
          </cell>
          <cell r="EL254" t="str">
            <v/>
          </cell>
          <cell r="EM254" t="str">
            <v/>
          </cell>
          <cell r="EN254" t="str">
            <v/>
          </cell>
          <cell r="EO254" t="str">
            <v/>
          </cell>
          <cell r="EP254" t="str">
            <v/>
          </cell>
          <cell r="EQ254" t="str">
            <v/>
          </cell>
          <cell r="ER254" t="str">
            <v/>
          </cell>
          <cell r="ES254" t="str">
            <v/>
          </cell>
          <cell r="ET254" t="str">
            <v/>
          </cell>
          <cell r="EU254" t="str">
            <v/>
          </cell>
          <cell r="EV254" t="str">
            <v/>
          </cell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  <cell r="EK255" t="str">
            <v/>
          </cell>
          <cell r="EL255" t="str">
            <v/>
          </cell>
          <cell r="EM255" t="str">
            <v/>
          </cell>
          <cell r="EN255" t="str">
            <v/>
          </cell>
          <cell r="EO255" t="str">
            <v/>
          </cell>
          <cell r="EP255" t="str">
            <v/>
          </cell>
          <cell r="EQ255" t="str">
            <v/>
          </cell>
          <cell r="ER255" t="str">
            <v/>
          </cell>
          <cell r="ES255" t="str">
            <v/>
          </cell>
          <cell r="ET255" t="str">
            <v/>
          </cell>
          <cell r="EU255" t="str">
            <v/>
          </cell>
          <cell r="EV255" t="str">
            <v/>
          </cell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A256" t="str">
            <v/>
          </cell>
          <cell r="CB256" t="str">
            <v/>
          </cell>
          <cell r="CC256" t="str">
            <v/>
          </cell>
          <cell r="CD256" t="str">
            <v/>
          </cell>
          <cell r="CE256" t="str">
            <v/>
          </cell>
          <cell r="CF256" t="str">
            <v/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E256" t="str">
            <v/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  <cell r="DL256" t="str">
            <v/>
          </cell>
          <cell r="DM256" t="str">
            <v/>
          </cell>
          <cell r="DN256" t="str">
            <v/>
          </cell>
          <cell r="DO256" t="str">
            <v/>
          </cell>
          <cell r="DP256" t="str">
            <v/>
          </cell>
          <cell r="DQ256" t="str">
            <v/>
          </cell>
          <cell r="DR256" t="str">
            <v/>
          </cell>
          <cell r="DS256" t="str">
            <v/>
          </cell>
          <cell r="DT256" t="str">
            <v/>
          </cell>
          <cell r="DU256" t="str">
            <v/>
          </cell>
          <cell r="DV256" t="str">
            <v/>
          </cell>
          <cell r="DW256" t="str">
            <v/>
          </cell>
          <cell r="DX256" t="str">
            <v/>
          </cell>
          <cell r="DY256" t="str">
            <v/>
          </cell>
          <cell r="DZ256" t="str">
            <v/>
          </cell>
          <cell r="EA256" t="str">
            <v/>
          </cell>
          <cell r="EB256" t="str">
            <v/>
          </cell>
          <cell r="EC256" t="str">
            <v/>
          </cell>
          <cell r="ED256" t="str">
            <v/>
          </cell>
          <cell r="EE256" t="str">
            <v/>
          </cell>
          <cell r="EF256" t="str">
            <v/>
          </cell>
          <cell r="EG256" t="str">
            <v/>
          </cell>
          <cell r="EH256" t="str">
            <v/>
          </cell>
          <cell r="EI256" t="str">
            <v/>
          </cell>
          <cell r="EJ256" t="str">
            <v/>
          </cell>
          <cell r="EK256" t="str">
            <v/>
          </cell>
          <cell r="EL256" t="str">
            <v/>
          </cell>
          <cell r="EM256" t="str">
            <v/>
          </cell>
          <cell r="EN256" t="str">
            <v/>
          </cell>
          <cell r="EO256" t="str">
            <v/>
          </cell>
          <cell r="EP256" t="str">
            <v/>
          </cell>
          <cell r="EQ256" t="str">
            <v/>
          </cell>
          <cell r="ER256" t="str">
            <v/>
          </cell>
          <cell r="ES256" t="str">
            <v/>
          </cell>
          <cell r="ET256" t="str">
            <v/>
          </cell>
          <cell r="EU256" t="str">
            <v/>
          </cell>
          <cell r="EV256" t="str">
            <v/>
          </cell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A257" t="str">
            <v/>
          </cell>
          <cell r="CB257" t="str">
            <v/>
          </cell>
          <cell r="CC257" t="str">
            <v/>
          </cell>
          <cell r="CD257" t="str">
            <v/>
          </cell>
          <cell r="CE257" t="str">
            <v/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 t="str">
            <v/>
          </cell>
          <cell r="DD257" t="str">
            <v/>
          </cell>
          <cell r="DE257" t="str">
            <v/>
          </cell>
          <cell r="DF257" t="str">
            <v/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  <cell r="DL257" t="str">
            <v/>
          </cell>
          <cell r="DM257" t="str">
            <v/>
          </cell>
          <cell r="DN257" t="str">
            <v/>
          </cell>
          <cell r="DO257" t="str">
            <v/>
          </cell>
          <cell r="DP257" t="str">
            <v/>
          </cell>
          <cell r="DQ257" t="str">
            <v/>
          </cell>
          <cell r="DR257" t="str">
            <v/>
          </cell>
          <cell r="DS257" t="str">
            <v/>
          </cell>
          <cell r="DT257" t="str">
            <v/>
          </cell>
          <cell r="DU257" t="str">
            <v/>
          </cell>
          <cell r="DV257" t="str">
            <v/>
          </cell>
          <cell r="DW257" t="str">
            <v/>
          </cell>
          <cell r="DX257" t="str">
            <v/>
          </cell>
          <cell r="DY257" t="str">
            <v/>
          </cell>
          <cell r="DZ257" t="str">
            <v/>
          </cell>
          <cell r="EA257" t="str">
            <v/>
          </cell>
          <cell r="EB257" t="str">
            <v/>
          </cell>
          <cell r="EC257" t="str">
            <v/>
          </cell>
          <cell r="ED257" t="str">
            <v/>
          </cell>
          <cell r="EE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  <cell r="EK257" t="str">
            <v/>
          </cell>
          <cell r="EL257" t="str">
            <v/>
          </cell>
          <cell r="EM257" t="str">
            <v/>
          </cell>
          <cell r="EN257" t="str">
            <v/>
          </cell>
          <cell r="EO257" t="str">
            <v/>
          </cell>
          <cell r="EP257" t="str">
            <v/>
          </cell>
          <cell r="EQ257" t="str">
            <v/>
          </cell>
          <cell r="ER257" t="str">
            <v/>
          </cell>
          <cell r="ES257" t="str">
            <v/>
          </cell>
          <cell r="ET257" t="str">
            <v/>
          </cell>
          <cell r="EU257" t="str">
            <v/>
          </cell>
          <cell r="EV257" t="str">
            <v/>
          </cell>
        </row>
        <row r="259">
          <cell r="T259" t="str">
            <v>BUDGET FORECAST</v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A259" t="str">
            <v/>
          </cell>
          <cell r="CB259" t="str">
            <v/>
          </cell>
          <cell r="CC259" t="str">
            <v/>
          </cell>
          <cell r="CD259" t="str">
            <v/>
          </cell>
          <cell r="CE259" t="str">
            <v/>
          </cell>
          <cell r="CF259" t="str">
            <v/>
          </cell>
          <cell r="CG259" t="str">
            <v/>
          </cell>
          <cell r="CH259" t="str">
            <v/>
          </cell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CY259" t="str">
            <v/>
          </cell>
          <cell r="CZ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  <cell r="DL259" t="str">
            <v/>
          </cell>
          <cell r="DM259" t="str">
            <v/>
          </cell>
          <cell r="DN259" t="str">
            <v/>
          </cell>
          <cell r="DO259" t="str">
            <v/>
          </cell>
          <cell r="DP259" t="str">
            <v/>
          </cell>
          <cell r="DQ259" t="str">
            <v/>
          </cell>
          <cell r="DR259" t="str">
            <v/>
          </cell>
          <cell r="DS259" t="str">
            <v/>
          </cell>
          <cell r="DT259" t="str">
            <v/>
          </cell>
          <cell r="DU259" t="str">
            <v/>
          </cell>
          <cell r="DV259" t="str">
            <v/>
          </cell>
          <cell r="DW259" t="str">
            <v/>
          </cell>
          <cell r="DX259" t="str">
            <v/>
          </cell>
          <cell r="DY259" t="str">
            <v/>
          </cell>
          <cell r="DZ259" t="str">
            <v/>
          </cell>
          <cell r="EA259" t="str">
            <v/>
          </cell>
          <cell r="EB259" t="str">
            <v/>
          </cell>
          <cell r="EC259" t="str">
            <v/>
          </cell>
          <cell r="ED259" t="str">
            <v/>
          </cell>
          <cell r="EE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  <cell r="EK259" t="str">
            <v/>
          </cell>
          <cell r="EL259" t="str">
            <v/>
          </cell>
          <cell r="EM259" t="str">
            <v/>
          </cell>
          <cell r="EN259" t="str">
            <v/>
          </cell>
          <cell r="EO259" t="str">
            <v/>
          </cell>
          <cell r="EP259" t="str">
            <v/>
          </cell>
          <cell r="EQ259" t="str">
            <v/>
          </cell>
          <cell r="ER259" t="str">
            <v/>
          </cell>
          <cell r="ES259" t="str">
            <v/>
          </cell>
          <cell r="ET259" t="str">
            <v/>
          </cell>
          <cell r="EU259" t="str">
            <v/>
          </cell>
          <cell r="EV259" t="str">
            <v/>
          </cell>
          <cell r="EW259" t="str">
            <v/>
          </cell>
          <cell r="EX259" t="str">
            <v/>
          </cell>
          <cell r="EY259" t="str">
            <v/>
          </cell>
          <cell r="EZ259" t="str">
            <v/>
          </cell>
          <cell r="FA259" t="str">
            <v/>
          </cell>
          <cell r="FB259" t="str">
            <v/>
          </cell>
          <cell r="FC259" t="str">
            <v/>
          </cell>
          <cell r="FD259" t="str">
            <v/>
          </cell>
          <cell r="FE259" t="str">
            <v/>
          </cell>
          <cell r="FF259" t="str">
            <v/>
          </cell>
          <cell r="FG259" t="str">
            <v/>
          </cell>
          <cell r="FH259" t="str">
            <v/>
          </cell>
          <cell r="FI259" t="str">
            <v/>
          </cell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A260" t="str">
            <v/>
          </cell>
          <cell r="CB260" t="str">
            <v/>
          </cell>
          <cell r="CC260" t="str">
            <v/>
          </cell>
          <cell r="CD260" t="str">
            <v/>
          </cell>
          <cell r="CE260" t="str">
            <v/>
          </cell>
          <cell r="CF260" t="str">
            <v/>
          </cell>
          <cell r="CG260" t="str">
            <v/>
          </cell>
          <cell r="CH260" t="str">
            <v/>
          </cell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CY260" t="str">
            <v/>
          </cell>
          <cell r="CZ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  <cell r="DL260" t="str">
            <v/>
          </cell>
          <cell r="DM260" t="str">
            <v/>
          </cell>
          <cell r="DN260" t="str">
            <v/>
          </cell>
          <cell r="DO260" t="str">
            <v/>
          </cell>
          <cell r="DP260" t="str">
            <v/>
          </cell>
          <cell r="DQ260" t="str">
            <v/>
          </cell>
          <cell r="DR260" t="str">
            <v/>
          </cell>
          <cell r="DS260" t="str">
            <v/>
          </cell>
          <cell r="DT260" t="str">
            <v/>
          </cell>
          <cell r="DU260" t="str">
            <v/>
          </cell>
          <cell r="DV260" t="str">
            <v/>
          </cell>
          <cell r="DW260" t="str">
            <v/>
          </cell>
          <cell r="DX260" t="str">
            <v/>
          </cell>
          <cell r="DY260" t="str">
            <v/>
          </cell>
          <cell r="DZ260" t="str">
            <v/>
          </cell>
          <cell r="EA260" t="str">
            <v/>
          </cell>
          <cell r="EB260" t="str">
            <v/>
          </cell>
          <cell r="EC260" t="str">
            <v/>
          </cell>
          <cell r="ED260" t="str">
            <v/>
          </cell>
          <cell r="EE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  <cell r="EK260" t="str">
            <v/>
          </cell>
          <cell r="EL260" t="str">
            <v/>
          </cell>
          <cell r="EM260" t="str">
            <v/>
          </cell>
          <cell r="EN260" t="str">
            <v/>
          </cell>
          <cell r="EO260" t="str">
            <v/>
          </cell>
          <cell r="EP260" t="str">
            <v/>
          </cell>
          <cell r="EQ260" t="str">
            <v/>
          </cell>
          <cell r="ER260" t="str">
            <v/>
          </cell>
          <cell r="ES260" t="str">
            <v/>
          </cell>
          <cell r="ET260" t="str">
            <v/>
          </cell>
          <cell r="EU260" t="str">
            <v/>
          </cell>
          <cell r="EV260" t="str">
            <v/>
          </cell>
          <cell r="EW260" t="str">
            <v/>
          </cell>
          <cell r="EX260" t="str">
            <v/>
          </cell>
          <cell r="EY260" t="str">
            <v/>
          </cell>
          <cell r="EZ260" t="str">
            <v/>
          </cell>
          <cell r="FA260" t="str">
            <v/>
          </cell>
          <cell r="FB260" t="str">
            <v/>
          </cell>
          <cell r="FC260" t="str">
            <v/>
          </cell>
          <cell r="FD260" t="str">
            <v/>
          </cell>
          <cell r="FE260" t="str">
            <v/>
          </cell>
          <cell r="FF260" t="str">
            <v/>
          </cell>
          <cell r="FG260" t="str">
            <v/>
          </cell>
          <cell r="FH260" t="str">
            <v/>
          </cell>
          <cell r="FI260" t="str">
            <v/>
          </cell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/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  <cell r="BW261" t="str">
            <v/>
          </cell>
          <cell r="BX261" t="str">
            <v/>
          </cell>
          <cell r="BY261" t="str">
            <v/>
          </cell>
          <cell r="BZ261" t="str">
            <v/>
          </cell>
          <cell r="CA261" t="str">
            <v/>
          </cell>
          <cell r="CB261" t="str">
            <v/>
          </cell>
          <cell r="CC261" t="str">
            <v/>
          </cell>
          <cell r="CD261" t="str">
            <v/>
          </cell>
          <cell r="CE261" t="str">
            <v/>
          </cell>
          <cell r="CF261" t="str">
            <v/>
          </cell>
          <cell r="CG261" t="str">
            <v/>
          </cell>
          <cell r="CH261" t="str">
            <v/>
          </cell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 t="str">
            <v/>
          </cell>
          <cell r="CV261" t="str">
            <v/>
          </cell>
          <cell r="CW261" t="str">
            <v/>
          </cell>
          <cell r="CX261" t="str">
            <v/>
          </cell>
          <cell r="CY261" t="str">
            <v/>
          </cell>
          <cell r="CZ261" t="str">
            <v/>
          </cell>
          <cell r="DA261" t="str">
            <v/>
          </cell>
          <cell r="DB261" t="str">
            <v/>
          </cell>
          <cell r="DC261" t="str">
            <v/>
          </cell>
          <cell r="DD261" t="str">
            <v/>
          </cell>
          <cell r="DE261" t="str">
            <v/>
          </cell>
          <cell r="DF261" t="str">
            <v/>
          </cell>
          <cell r="DG261" t="str">
            <v/>
          </cell>
          <cell r="DH261" t="str">
            <v/>
          </cell>
          <cell r="DI261" t="str">
            <v/>
          </cell>
          <cell r="DJ261" t="str">
            <v/>
          </cell>
          <cell r="DK261" t="str">
            <v/>
          </cell>
          <cell r="DL261" t="str">
            <v/>
          </cell>
          <cell r="DM261" t="str">
            <v/>
          </cell>
          <cell r="DN261" t="str">
            <v/>
          </cell>
          <cell r="DO261" t="str">
            <v/>
          </cell>
          <cell r="DP261" t="str">
            <v/>
          </cell>
          <cell r="DQ261" t="str">
            <v/>
          </cell>
          <cell r="DR261" t="str">
            <v/>
          </cell>
          <cell r="DS261" t="str">
            <v/>
          </cell>
          <cell r="DT261" t="str">
            <v/>
          </cell>
          <cell r="DU261" t="str">
            <v/>
          </cell>
          <cell r="DV261" t="str">
            <v/>
          </cell>
          <cell r="DW261" t="str">
            <v/>
          </cell>
          <cell r="DX261" t="str">
            <v/>
          </cell>
          <cell r="DY261" t="str">
            <v/>
          </cell>
          <cell r="DZ261" t="str">
            <v/>
          </cell>
          <cell r="EA261" t="str">
            <v/>
          </cell>
          <cell r="EB261" t="str">
            <v/>
          </cell>
          <cell r="EC261" t="str">
            <v/>
          </cell>
          <cell r="ED261" t="str">
            <v/>
          </cell>
          <cell r="EE261" t="str">
            <v/>
          </cell>
          <cell r="EF261" t="str">
            <v/>
          </cell>
          <cell r="EG261" t="str">
            <v/>
          </cell>
          <cell r="EH261" t="str">
            <v/>
          </cell>
          <cell r="EI261" t="str">
            <v/>
          </cell>
          <cell r="EJ261" t="str">
            <v/>
          </cell>
          <cell r="EK261" t="str">
            <v/>
          </cell>
          <cell r="EL261" t="str">
            <v/>
          </cell>
          <cell r="EM261" t="str">
            <v/>
          </cell>
          <cell r="EN261" t="str">
            <v/>
          </cell>
          <cell r="EO261" t="str">
            <v/>
          </cell>
          <cell r="EP261" t="str">
            <v/>
          </cell>
          <cell r="EQ261" t="str">
            <v/>
          </cell>
          <cell r="ER261" t="str">
            <v/>
          </cell>
          <cell r="ES261" t="str">
            <v/>
          </cell>
          <cell r="ET261" t="str">
            <v/>
          </cell>
          <cell r="EU261" t="str">
            <v/>
          </cell>
          <cell r="EV261" t="str">
            <v/>
          </cell>
          <cell r="EW261" t="str">
            <v/>
          </cell>
          <cell r="EX261" t="str">
            <v/>
          </cell>
          <cell r="EY261" t="str">
            <v/>
          </cell>
          <cell r="EZ261" t="str">
            <v/>
          </cell>
          <cell r="FA261" t="str">
            <v/>
          </cell>
          <cell r="FB261" t="str">
            <v/>
          </cell>
          <cell r="FC261" t="str">
            <v/>
          </cell>
          <cell r="FD261" t="str">
            <v/>
          </cell>
          <cell r="FE261" t="str">
            <v/>
          </cell>
          <cell r="FF261" t="str">
            <v/>
          </cell>
          <cell r="FG261" t="str">
            <v/>
          </cell>
          <cell r="FH261" t="str">
            <v/>
          </cell>
          <cell r="FI261" t="str">
            <v/>
          </cell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A262" t="str">
            <v/>
          </cell>
          <cell r="CB262" t="str">
            <v/>
          </cell>
          <cell r="CC262" t="str">
            <v/>
          </cell>
          <cell r="CD262" t="str">
            <v/>
          </cell>
          <cell r="CE262" t="str">
            <v/>
          </cell>
          <cell r="CF262" t="str">
            <v/>
          </cell>
          <cell r="CG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E262" t="str">
            <v/>
          </cell>
          <cell r="DF262" t="str">
            <v/>
          </cell>
          <cell r="DG262" t="str">
            <v/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  <cell r="DL262" t="str">
            <v/>
          </cell>
          <cell r="DM262" t="str">
            <v/>
          </cell>
          <cell r="DN262" t="str">
            <v/>
          </cell>
          <cell r="DO262" t="str">
            <v/>
          </cell>
          <cell r="DP262" t="str">
            <v/>
          </cell>
          <cell r="DQ262" t="str">
            <v/>
          </cell>
          <cell r="DR262" t="str">
            <v/>
          </cell>
          <cell r="DS262" t="str">
            <v/>
          </cell>
          <cell r="DT262" t="str">
            <v/>
          </cell>
          <cell r="DU262" t="str">
            <v/>
          </cell>
          <cell r="DV262" t="str">
            <v/>
          </cell>
          <cell r="DW262" t="str">
            <v/>
          </cell>
          <cell r="DX262" t="str">
            <v/>
          </cell>
          <cell r="DY262" t="str">
            <v/>
          </cell>
          <cell r="DZ262" t="str">
            <v/>
          </cell>
          <cell r="EA262" t="str">
            <v/>
          </cell>
          <cell r="EB262" t="str">
            <v/>
          </cell>
          <cell r="EC262" t="str">
            <v/>
          </cell>
          <cell r="ED262" t="str">
            <v/>
          </cell>
          <cell r="EE262" t="str">
            <v/>
          </cell>
          <cell r="EF262" t="str">
            <v/>
          </cell>
          <cell r="EG262" t="str">
            <v/>
          </cell>
          <cell r="EH262" t="str">
            <v/>
          </cell>
          <cell r="EI262" t="str">
            <v/>
          </cell>
          <cell r="EJ262" t="str">
            <v/>
          </cell>
          <cell r="EK262" t="str">
            <v/>
          </cell>
          <cell r="EL262" t="str">
            <v/>
          </cell>
          <cell r="EM262" t="str">
            <v/>
          </cell>
          <cell r="EN262" t="str">
            <v/>
          </cell>
          <cell r="EO262" t="str">
            <v/>
          </cell>
          <cell r="EP262" t="str">
            <v/>
          </cell>
          <cell r="EQ262" t="str">
            <v/>
          </cell>
          <cell r="ER262" t="str">
            <v/>
          </cell>
          <cell r="ES262" t="str">
            <v/>
          </cell>
          <cell r="ET262" t="str">
            <v/>
          </cell>
          <cell r="EU262" t="str">
            <v/>
          </cell>
          <cell r="EV262" t="str">
            <v/>
          </cell>
          <cell r="EW262" t="str">
            <v/>
          </cell>
          <cell r="EX262" t="str">
            <v/>
          </cell>
          <cell r="EY262" t="str">
            <v/>
          </cell>
          <cell r="EZ262" t="str">
            <v/>
          </cell>
          <cell r="FA262" t="str">
            <v/>
          </cell>
          <cell r="FB262" t="str">
            <v/>
          </cell>
          <cell r="FC262" t="str">
            <v/>
          </cell>
          <cell r="FD262" t="str">
            <v/>
          </cell>
          <cell r="FE262" t="str">
            <v/>
          </cell>
          <cell r="FF262" t="str">
            <v/>
          </cell>
          <cell r="FG262" t="str">
            <v/>
          </cell>
          <cell r="FH262" t="str">
            <v/>
          </cell>
          <cell r="FI262" t="str">
            <v/>
          </cell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A263" t="str">
            <v/>
          </cell>
          <cell r="CB263" t="str">
            <v/>
          </cell>
          <cell r="CC263" t="str">
            <v/>
          </cell>
          <cell r="CD263" t="str">
            <v/>
          </cell>
          <cell r="CE263" t="str">
            <v/>
          </cell>
          <cell r="CF263" t="str">
            <v/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E263" t="str">
            <v/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  <cell r="DL263" t="str">
            <v/>
          </cell>
          <cell r="DM263" t="str">
            <v/>
          </cell>
          <cell r="DN263" t="str">
            <v/>
          </cell>
          <cell r="DO263" t="str">
            <v/>
          </cell>
          <cell r="DP263" t="str">
            <v/>
          </cell>
          <cell r="DQ263" t="str">
            <v/>
          </cell>
          <cell r="DR263" t="str">
            <v/>
          </cell>
          <cell r="DS263" t="str">
            <v/>
          </cell>
          <cell r="DT263" t="str">
            <v/>
          </cell>
          <cell r="DU263" t="str">
            <v/>
          </cell>
          <cell r="DV263" t="str">
            <v/>
          </cell>
          <cell r="DW263" t="str">
            <v/>
          </cell>
          <cell r="DX263" t="str">
            <v/>
          </cell>
          <cell r="DY263" t="str">
            <v/>
          </cell>
          <cell r="DZ263" t="str">
            <v/>
          </cell>
          <cell r="EA263" t="str">
            <v/>
          </cell>
          <cell r="EB263" t="str">
            <v/>
          </cell>
          <cell r="EC263" t="str">
            <v/>
          </cell>
          <cell r="ED263" t="str">
            <v/>
          </cell>
          <cell r="EE263" t="str">
            <v/>
          </cell>
          <cell r="EF263" t="str">
            <v/>
          </cell>
          <cell r="EG263" t="str">
            <v/>
          </cell>
          <cell r="EH263" t="str">
            <v/>
          </cell>
          <cell r="EI263" t="str">
            <v/>
          </cell>
          <cell r="EJ263" t="str">
            <v/>
          </cell>
          <cell r="EK263" t="str">
            <v/>
          </cell>
          <cell r="EL263" t="str">
            <v/>
          </cell>
          <cell r="EM263" t="str">
            <v/>
          </cell>
          <cell r="EN263" t="str">
            <v/>
          </cell>
          <cell r="EO263" t="str">
            <v/>
          </cell>
          <cell r="EP263" t="str">
            <v/>
          </cell>
          <cell r="EQ263" t="str">
            <v/>
          </cell>
          <cell r="ER263" t="str">
            <v/>
          </cell>
          <cell r="ES263" t="str">
            <v/>
          </cell>
          <cell r="ET263" t="str">
            <v/>
          </cell>
          <cell r="EU263" t="str">
            <v/>
          </cell>
          <cell r="EV263" t="str">
            <v/>
          </cell>
          <cell r="EW263" t="str">
            <v/>
          </cell>
          <cell r="EX263" t="str">
            <v/>
          </cell>
          <cell r="EY263" t="str">
            <v/>
          </cell>
          <cell r="EZ263" t="str">
            <v/>
          </cell>
          <cell r="FA263" t="str">
            <v/>
          </cell>
          <cell r="FB263" t="str">
            <v/>
          </cell>
          <cell r="FC263" t="str">
            <v/>
          </cell>
          <cell r="FD263" t="str">
            <v/>
          </cell>
          <cell r="FE263" t="str">
            <v/>
          </cell>
          <cell r="FF263" t="str">
            <v/>
          </cell>
          <cell r="FG263" t="str">
            <v/>
          </cell>
          <cell r="FH263" t="str">
            <v/>
          </cell>
          <cell r="FI263" t="str">
            <v/>
          </cell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A264" t="str">
            <v/>
          </cell>
          <cell r="CB264" t="str">
            <v/>
          </cell>
          <cell r="CC264" t="str">
            <v/>
          </cell>
          <cell r="CD264" t="str">
            <v/>
          </cell>
          <cell r="CE264" t="str">
            <v/>
          </cell>
          <cell r="CF264" t="str">
            <v/>
          </cell>
          <cell r="CG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 t="str">
            <v/>
          </cell>
          <cell r="DD264" t="str">
            <v/>
          </cell>
          <cell r="DE264" t="str">
            <v/>
          </cell>
          <cell r="DF264" t="str">
            <v/>
          </cell>
          <cell r="DG264" t="str">
            <v/>
          </cell>
          <cell r="DH264" t="str">
            <v/>
          </cell>
          <cell r="DI264" t="str">
            <v/>
          </cell>
          <cell r="DJ264" t="str">
            <v/>
          </cell>
          <cell r="DK264" t="str">
            <v/>
          </cell>
          <cell r="DL264" t="str">
            <v/>
          </cell>
          <cell r="DM264" t="str">
            <v/>
          </cell>
          <cell r="DN264" t="str">
            <v/>
          </cell>
          <cell r="DO264" t="str">
            <v/>
          </cell>
          <cell r="DP264" t="str">
            <v/>
          </cell>
          <cell r="DQ264" t="str">
            <v/>
          </cell>
          <cell r="DR264" t="str">
            <v/>
          </cell>
          <cell r="DS264" t="str">
            <v/>
          </cell>
          <cell r="DT264" t="str">
            <v/>
          </cell>
          <cell r="DU264" t="str">
            <v/>
          </cell>
          <cell r="DV264" t="str">
            <v/>
          </cell>
          <cell r="DW264" t="str">
            <v/>
          </cell>
          <cell r="DX264" t="str">
            <v/>
          </cell>
          <cell r="DY264" t="str">
            <v/>
          </cell>
          <cell r="DZ264" t="str">
            <v/>
          </cell>
          <cell r="EA264" t="str">
            <v/>
          </cell>
          <cell r="EB264" t="str">
            <v/>
          </cell>
          <cell r="EC264" t="str">
            <v/>
          </cell>
          <cell r="ED264" t="str">
            <v/>
          </cell>
          <cell r="EE264" t="str">
            <v/>
          </cell>
          <cell r="EF264" t="str">
            <v/>
          </cell>
          <cell r="EG264" t="str">
            <v/>
          </cell>
          <cell r="EH264" t="str">
            <v/>
          </cell>
          <cell r="EI264" t="str">
            <v/>
          </cell>
          <cell r="EJ264" t="str">
            <v/>
          </cell>
          <cell r="EK264" t="str">
            <v/>
          </cell>
          <cell r="EL264" t="str">
            <v/>
          </cell>
          <cell r="EM264" t="str">
            <v/>
          </cell>
          <cell r="EN264" t="str">
            <v/>
          </cell>
          <cell r="EO264" t="str">
            <v/>
          </cell>
          <cell r="EP264" t="str">
            <v/>
          </cell>
          <cell r="EQ264" t="str">
            <v/>
          </cell>
          <cell r="ER264" t="str">
            <v/>
          </cell>
          <cell r="ES264" t="str">
            <v/>
          </cell>
          <cell r="ET264" t="str">
            <v/>
          </cell>
          <cell r="EU264" t="str">
            <v/>
          </cell>
          <cell r="EV264" t="str">
            <v/>
          </cell>
          <cell r="EW264" t="str">
            <v/>
          </cell>
          <cell r="EX264" t="str">
            <v/>
          </cell>
          <cell r="EY264" t="str">
            <v/>
          </cell>
          <cell r="EZ264" t="str">
            <v/>
          </cell>
          <cell r="FA264" t="str">
            <v/>
          </cell>
          <cell r="FB264" t="str">
            <v/>
          </cell>
          <cell r="FC264" t="str">
            <v/>
          </cell>
          <cell r="FD264" t="str">
            <v/>
          </cell>
          <cell r="FE264" t="str">
            <v/>
          </cell>
          <cell r="FF264" t="str">
            <v/>
          </cell>
          <cell r="FG264" t="str">
            <v/>
          </cell>
          <cell r="FH264" t="str">
            <v/>
          </cell>
          <cell r="FI264" t="str">
            <v/>
          </cell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A265" t="str">
            <v/>
          </cell>
          <cell r="CB265" t="str">
            <v/>
          </cell>
          <cell r="CC265" t="str">
            <v/>
          </cell>
          <cell r="CD265" t="str">
            <v/>
          </cell>
          <cell r="CE265" t="str">
            <v/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 t="str">
            <v/>
          </cell>
          <cell r="DD265" t="str">
            <v/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  <cell r="DL265" t="str">
            <v/>
          </cell>
          <cell r="DM265" t="str">
            <v/>
          </cell>
          <cell r="DN265" t="str">
            <v/>
          </cell>
          <cell r="DO265" t="str">
            <v/>
          </cell>
          <cell r="DP265" t="str">
            <v/>
          </cell>
          <cell r="DQ265" t="str">
            <v/>
          </cell>
          <cell r="DR265" t="str">
            <v/>
          </cell>
          <cell r="DS265" t="str">
            <v/>
          </cell>
          <cell r="DT265" t="str">
            <v/>
          </cell>
          <cell r="DU265" t="str">
            <v/>
          </cell>
          <cell r="DV265" t="str">
            <v/>
          </cell>
          <cell r="DW265" t="str">
            <v/>
          </cell>
          <cell r="DX265" t="str">
            <v/>
          </cell>
          <cell r="DY265" t="str">
            <v/>
          </cell>
          <cell r="DZ265" t="str">
            <v/>
          </cell>
          <cell r="EA265" t="str">
            <v/>
          </cell>
          <cell r="EB265" t="str">
            <v/>
          </cell>
          <cell r="EC265" t="str">
            <v/>
          </cell>
          <cell r="ED265" t="str">
            <v/>
          </cell>
          <cell r="EE265" t="str">
            <v/>
          </cell>
          <cell r="EF265" t="str">
            <v/>
          </cell>
          <cell r="EG265" t="str">
            <v/>
          </cell>
          <cell r="EH265" t="str">
            <v/>
          </cell>
          <cell r="EI265" t="str">
            <v/>
          </cell>
          <cell r="EJ265" t="str">
            <v/>
          </cell>
          <cell r="EK265" t="str">
            <v/>
          </cell>
          <cell r="EL265" t="str">
            <v/>
          </cell>
          <cell r="EM265" t="str">
            <v/>
          </cell>
          <cell r="EN265" t="str">
            <v/>
          </cell>
          <cell r="EO265" t="str">
            <v/>
          </cell>
          <cell r="EP265" t="str">
            <v/>
          </cell>
          <cell r="EQ265" t="str">
            <v/>
          </cell>
          <cell r="ER265" t="str">
            <v/>
          </cell>
          <cell r="ES265" t="str">
            <v/>
          </cell>
          <cell r="ET265" t="str">
            <v/>
          </cell>
          <cell r="EU265" t="str">
            <v/>
          </cell>
          <cell r="EV265" t="str">
            <v/>
          </cell>
          <cell r="EW265" t="str">
            <v/>
          </cell>
          <cell r="EX265" t="str">
            <v/>
          </cell>
          <cell r="EY265" t="str">
            <v/>
          </cell>
          <cell r="EZ265" t="str">
            <v/>
          </cell>
          <cell r="FA265" t="str">
            <v/>
          </cell>
          <cell r="FB265" t="str">
            <v/>
          </cell>
          <cell r="FC265" t="str">
            <v/>
          </cell>
          <cell r="FD265" t="str">
            <v/>
          </cell>
          <cell r="FE265" t="str">
            <v/>
          </cell>
          <cell r="FF265" t="str">
            <v/>
          </cell>
          <cell r="FG265" t="str">
            <v/>
          </cell>
          <cell r="FH265" t="str">
            <v/>
          </cell>
          <cell r="FI265" t="str">
            <v/>
          </cell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  <cell r="BW270" t="str">
            <v/>
          </cell>
          <cell r="BX270" t="str">
            <v/>
          </cell>
          <cell r="BY270" t="str">
            <v/>
          </cell>
          <cell r="BZ270" t="str">
            <v/>
          </cell>
          <cell r="CA270" t="str">
            <v/>
          </cell>
          <cell r="CB270" t="str">
            <v/>
          </cell>
          <cell r="CC270" t="str">
            <v/>
          </cell>
          <cell r="CD270" t="str">
            <v/>
          </cell>
          <cell r="CE270" t="str">
            <v/>
          </cell>
          <cell r="CF270" t="str">
            <v/>
          </cell>
          <cell r="CG270" t="str">
            <v/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 t="str">
            <v/>
          </cell>
          <cell r="CQ270" t="str">
            <v/>
          </cell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 t="str">
            <v/>
          </cell>
          <cell r="DD270" t="str">
            <v/>
          </cell>
          <cell r="DE270" t="str">
            <v/>
          </cell>
          <cell r="DF270" t="str">
            <v/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  <cell r="DL270" t="str">
            <v/>
          </cell>
          <cell r="DM270" t="str">
            <v/>
          </cell>
          <cell r="DN270" t="str">
            <v/>
          </cell>
          <cell r="DO270" t="str">
            <v/>
          </cell>
          <cell r="DP270" t="str">
            <v/>
          </cell>
          <cell r="DQ270" t="str">
            <v/>
          </cell>
          <cell r="DR270" t="str">
            <v/>
          </cell>
          <cell r="DS270" t="str">
            <v/>
          </cell>
          <cell r="DT270" t="str">
            <v/>
          </cell>
          <cell r="DU270" t="str">
            <v/>
          </cell>
          <cell r="DV270" t="str">
            <v/>
          </cell>
          <cell r="DW270" t="str">
            <v/>
          </cell>
          <cell r="DX270" t="str">
            <v/>
          </cell>
          <cell r="DY270" t="str">
            <v/>
          </cell>
          <cell r="DZ270" t="str">
            <v/>
          </cell>
          <cell r="EA270" t="str">
            <v/>
          </cell>
          <cell r="EB270" t="str">
            <v/>
          </cell>
          <cell r="EC270" t="str">
            <v/>
          </cell>
          <cell r="ED270" t="str">
            <v/>
          </cell>
          <cell r="EE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  <cell r="EK270" t="str">
            <v/>
          </cell>
          <cell r="EL270" t="str">
            <v/>
          </cell>
          <cell r="EM270" t="str">
            <v/>
          </cell>
          <cell r="EN270" t="str">
            <v/>
          </cell>
          <cell r="EO270" t="str">
            <v/>
          </cell>
          <cell r="EP270" t="str">
            <v/>
          </cell>
          <cell r="EQ270" t="str">
            <v/>
          </cell>
          <cell r="ER270" t="str">
            <v/>
          </cell>
          <cell r="ES270" t="str">
            <v/>
          </cell>
          <cell r="ET270" t="str">
            <v/>
          </cell>
          <cell r="EU270" t="str">
            <v/>
          </cell>
          <cell r="EV270" t="str">
            <v/>
          </cell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 t="str">
            <v/>
          </cell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 t="str">
            <v/>
          </cell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 t="str">
            <v/>
          </cell>
          <cell r="U10" t="str">
            <v/>
          </cell>
          <cell r="V10" t="str">
            <v/>
          </cell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 t="str">
            <v/>
          </cell>
          <cell r="U11" t="str">
            <v/>
          </cell>
          <cell r="V11" t="str">
            <v/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 t="str">
            <v/>
          </cell>
          <cell r="U12" t="str">
            <v/>
          </cell>
          <cell r="V12" t="str">
            <v/>
          </cell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 t="str">
            <v/>
          </cell>
          <cell r="U13" t="str">
            <v/>
          </cell>
          <cell r="V13" t="str">
            <v/>
          </cell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 t="str">
            <v/>
          </cell>
          <cell r="U14" t="str">
            <v/>
          </cell>
          <cell r="V14" t="str">
            <v/>
          </cell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 t="str">
            <v/>
          </cell>
          <cell r="U20" t="str">
            <v/>
          </cell>
          <cell r="V20" t="str">
            <v/>
          </cell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 t="str">
            <v/>
          </cell>
          <cell r="U21" t="str">
            <v/>
          </cell>
          <cell r="V21" t="str">
            <v/>
          </cell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 t="str">
            <v/>
          </cell>
          <cell r="U22" t="str">
            <v/>
          </cell>
          <cell r="V22" t="str">
            <v/>
          </cell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 t="str">
            <v/>
          </cell>
          <cell r="U23" t="str">
            <v/>
          </cell>
          <cell r="V23" t="str">
            <v/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 t="str">
            <v/>
          </cell>
          <cell r="U24" t="str">
            <v/>
          </cell>
          <cell r="V24" t="str">
            <v/>
          </cell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 t="str">
            <v/>
          </cell>
          <cell r="U25" t="str">
            <v/>
          </cell>
          <cell r="V25" t="str">
            <v/>
          </cell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 t="str">
            <v/>
          </cell>
          <cell r="U26" t="str">
            <v/>
          </cell>
          <cell r="V26" t="str">
            <v/>
          </cell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 t="str">
            <v/>
          </cell>
          <cell r="U32" t="str">
            <v/>
          </cell>
          <cell r="V32" t="str">
            <v/>
          </cell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 t="str">
            <v/>
          </cell>
          <cell r="U33" t="str">
            <v/>
          </cell>
          <cell r="V33" t="str">
            <v/>
          </cell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 t="str">
            <v/>
          </cell>
          <cell r="U34" t="str">
            <v/>
          </cell>
          <cell r="V34" t="str">
            <v/>
          </cell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 t="str">
            <v/>
          </cell>
          <cell r="U35" t="str">
            <v/>
          </cell>
          <cell r="V35" t="str">
            <v/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 t="str">
            <v/>
          </cell>
          <cell r="U36" t="str">
            <v/>
          </cell>
          <cell r="V36" t="str">
            <v/>
          </cell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 t="str">
            <v/>
          </cell>
          <cell r="U37" t="str">
            <v/>
          </cell>
          <cell r="V37" t="str">
            <v/>
          </cell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 t="str">
            <v/>
          </cell>
          <cell r="U38" t="str">
            <v/>
          </cell>
          <cell r="V38" t="str">
            <v/>
          </cell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 t="str">
            <v/>
          </cell>
          <cell r="U44" t="str">
            <v/>
          </cell>
          <cell r="V44" t="str">
            <v/>
          </cell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 t="str">
            <v/>
          </cell>
          <cell r="U45" t="str">
            <v/>
          </cell>
          <cell r="V45" t="str">
            <v/>
          </cell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 t="str">
            <v/>
          </cell>
          <cell r="U46" t="str">
            <v/>
          </cell>
          <cell r="V46" t="str">
            <v/>
          </cell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 t="str">
            <v/>
          </cell>
          <cell r="U47" t="str">
            <v/>
          </cell>
          <cell r="V47" t="str">
            <v/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 t="str">
            <v/>
          </cell>
          <cell r="U48" t="str">
            <v/>
          </cell>
          <cell r="V48" t="str">
            <v/>
          </cell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 t="str">
            <v/>
          </cell>
          <cell r="U49" t="str">
            <v/>
          </cell>
          <cell r="V49" t="str">
            <v/>
          </cell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 t="str">
            <v/>
          </cell>
          <cell r="U50" t="str">
            <v/>
          </cell>
          <cell r="V50" t="str">
            <v/>
          </cell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 t="str">
            <v/>
          </cell>
          <cell r="U56" t="str">
            <v/>
          </cell>
          <cell r="V56" t="str">
            <v/>
          </cell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 t="str">
            <v/>
          </cell>
          <cell r="U57" t="str">
            <v/>
          </cell>
          <cell r="V57" t="str">
            <v/>
          </cell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 t="str">
            <v/>
          </cell>
          <cell r="U58" t="str">
            <v/>
          </cell>
          <cell r="V58" t="str">
            <v/>
          </cell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 t="str">
            <v/>
          </cell>
          <cell r="U59" t="str">
            <v/>
          </cell>
          <cell r="V59" t="str">
            <v/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 t="str">
            <v/>
          </cell>
          <cell r="U60" t="str">
            <v/>
          </cell>
          <cell r="V60" t="str">
            <v/>
          </cell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 t="str">
            <v/>
          </cell>
          <cell r="U61" t="str">
            <v/>
          </cell>
          <cell r="V61" t="str">
            <v/>
          </cell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 t="str">
            <v/>
          </cell>
          <cell r="U62" t="str">
            <v/>
          </cell>
          <cell r="V62" t="str">
            <v/>
          </cell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 t="str">
            <v/>
          </cell>
          <cell r="U68" t="str">
            <v/>
          </cell>
          <cell r="V68" t="str">
            <v/>
          </cell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 t="str">
            <v/>
          </cell>
          <cell r="U69" t="str">
            <v/>
          </cell>
          <cell r="V69" t="str">
            <v/>
          </cell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 t="str">
            <v/>
          </cell>
          <cell r="U70" t="str">
            <v/>
          </cell>
          <cell r="V70" t="str">
            <v/>
          </cell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 t="str">
            <v/>
          </cell>
          <cell r="U71" t="str">
            <v/>
          </cell>
          <cell r="V71" t="str">
            <v/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 t="str">
            <v/>
          </cell>
          <cell r="U72" t="str">
            <v/>
          </cell>
          <cell r="V72" t="str">
            <v/>
          </cell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 t="str">
            <v/>
          </cell>
          <cell r="U73" t="str">
            <v/>
          </cell>
          <cell r="V73" t="str">
            <v/>
          </cell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 t="str">
            <v/>
          </cell>
          <cell r="U74" t="str">
            <v/>
          </cell>
          <cell r="V74" t="str">
            <v/>
          </cell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 t="str">
            <v/>
          </cell>
          <cell r="U80" t="str">
            <v/>
          </cell>
          <cell r="V80" t="str">
            <v/>
          </cell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 t="str">
            <v/>
          </cell>
          <cell r="U81" t="str">
            <v/>
          </cell>
          <cell r="V81" t="str">
            <v/>
          </cell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 t="str">
            <v/>
          </cell>
          <cell r="U82" t="str">
            <v/>
          </cell>
          <cell r="V82" t="str">
            <v/>
          </cell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 t="str">
            <v/>
          </cell>
          <cell r="U83" t="str">
            <v/>
          </cell>
          <cell r="V83" t="str">
            <v/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 t="str">
            <v/>
          </cell>
          <cell r="U84" t="str">
            <v/>
          </cell>
          <cell r="V84" t="str">
            <v/>
          </cell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 t="str">
            <v/>
          </cell>
          <cell r="U85" t="str">
            <v/>
          </cell>
          <cell r="V85" t="str">
            <v/>
          </cell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 t="str">
            <v/>
          </cell>
          <cell r="U86" t="str">
            <v/>
          </cell>
          <cell r="V86" t="str">
            <v/>
          </cell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 t="str">
            <v/>
          </cell>
          <cell r="U92" t="str">
            <v/>
          </cell>
          <cell r="V92" t="str">
            <v/>
          </cell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 t="str">
            <v/>
          </cell>
          <cell r="U93" t="str">
            <v/>
          </cell>
          <cell r="V93" t="str">
            <v/>
          </cell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 t="str">
            <v/>
          </cell>
          <cell r="U94" t="str">
            <v/>
          </cell>
          <cell r="V94" t="str">
            <v/>
          </cell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 t="str">
            <v/>
          </cell>
          <cell r="U95" t="str">
            <v/>
          </cell>
          <cell r="V95" t="str">
            <v/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 t="str">
            <v/>
          </cell>
          <cell r="U96" t="str">
            <v/>
          </cell>
          <cell r="V96" t="str">
            <v/>
          </cell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 t="str">
            <v/>
          </cell>
          <cell r="U97" t="str">
            <v/>
          </cell>
          <cell r="V97" t="str">
            <v/>
          </cell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 t="str">
            <v/>
          </cell>
          <cell r="U98" t="str">
            <v/>
          </cell>
          <cell r="V98" t="str">
            <v/>
          </cell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 t="str">
            <v/>
          </cell>
          <cell r="U104" t="str">
            <v/>
          </cell>
          <cell r="V104" t="str">
            <v/>
          </cell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 t="str">
            <v/>
          </cell>
          <cell r="U105" t="str">
            <v/>
          </cell>
          <cell r="V105" t="str">
            <v/>
          </cell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 t="str">
            <v/>
          </cell>
          <cell r="U106" t="str">
            <v/>
          </cell>
          <cell r="V106" t="str">
            <v/>
          </cell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 t="str">
            <v/>
          </cell>
          <cell r="U107" t="str">
            <v/>
          </cell>
          <cell r="V107" t="str">
            <v/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 t="str">
            <v/>
          </cell>
          <cell r="U108" t="str">
            <v/>
          </cell>
          <cell r="V108" t="str">
            <v/>
          </cell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 t="str">
            <v/>
          </cell>
          <cell r="U109" t="str">
            <v/>
          </cell>
          <cell r="V109" t="str">
            <v/>
          </cell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 t="str">
            <v/>
          </cell>
          <cell r="U110" t="str">
            <v/>
          </cell>
          <cell r="V110" t="str">
            <v/>
          </cell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 t="str">
            <v/>
          </cell>
          <cell r="U116" t="str">
            <v/>
          </cell>
          <cell r="V116" t="str">
            <v/>
          </cell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 t="str">
            <v/>
          </cell>
          <cell r="U117" t="str">
            <v/>
          </cell>
          <cell r="V117" t="str">
            <v/>
          </cell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 t="str">
            <v/>
          </cell>
          <cell r="U118" t="str">
            <v/>
          </cell>
          <cell r="V118" t="str">
            <v/>
          </cell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 t="str">
            <v/>
          </cell>
          <cell r="U119" t="str">
            <v/>
          </cell>
          <cell r="V119" t="str">
            <v/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 t="str">
            <v/>
          </cell>
          <cell r="U120" t="str">
            <v/>
          </cell>
          <cell r="V120" t="str">
            <v/>
          </cell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 t="str">
            <v/>
          </cell>
          <cell r="U121" t="str">
            <v/>
          </cell>
          <cell r="V121" t="str">
            <v/>
          </cell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 t="str">
            <v/>
          </cell>
          <cell r="U122" t="str">
            <v/>
          </cell>
          <cell r="V122" t="str">
            <v/>
          </cell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 t="str">
            <v/>
          </cell>
          <cell r="U130" t="str">
            <v/>
          </cell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 t="str">
            <v/>
          </cell>
          <cell r="U131" t="str">
            <v/>
          </cell>
          <cell r="V131" t="str">
            <v/>
          </cell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 t="str">
            <v/>
          </cell>
          <cell r="U138" t="str">
            <v/>
          </cell>
          <cell r="V138" t="str">
            <v/>
          </cell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 t="str">
            <v/>
          </cell>
          <cell r="U139" t="str">
            <v/>
          </cell>
          <cell r="V139" t="str">
            <v/>
          </cell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 t="str">
            <v/>
          </cell>
          <cell r="U140" t="str">
            <v/>
          </cell>
          <cell r="V140" t="str">
            <v/>
          </cell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 t="str">
            <v/>
          </cell>
          <cell r="U148" t="str">
            <v/>
          </cell>
          <cell r="V148" t="str">
            <v/>
          </cell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 t="str">
            <v/>
          </cell>
          <cell r="U149" t="str">
            <v/>
          </cell>
          <cell r="V149" t="str">
            <v/>
          </cell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 t="str">
            <v/>
          </cell>
          <cell r="U150" t="str">
            <v/>
          </cell>
          <cell r="V150" t="str">
            <v/>
          </cell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 t="str">
            <v/>
          </cell>
          <cell r="U158" t="str">
            <v/>
          </cell>
          <cell r="V158" t="str">
            <v/>
          </cell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 t="str">
            <v/>
          </cell>
          <cell r="U159" t="str">
            <v/>
          </cell>
          <cell r="V159" t="str">
            <v/>
          </cell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 t="str">
            <v/>
          </cell>
          <cell r="U160" t="str">
            <v/>
          </cell>
          <cell r="V160" t="str">
            <v/>
          </cell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O8" t="str">
            <v>START</v>
          </cell>
          <cell r="P8" t="str">
            <v>END</v>
          </cell>
          <cell r="T8" t="str">
            <v/>
          </cell>
          <cell r="U8">
            <v>36171</v>
          </cell>
          <cell r="V8">
            <v>36178</v>
          </cell>
        </row>
        <row r="9"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 t="str">
            <v/>
          </cell>
          <cell r="U9">
            <v>100</v>
          </cell>
          <cell r="V9">
            <v>200</v>
          </cell>
        </row>
        <row r="10"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 t="str">
            <v/>
          </cell>
          <cell r="U10" t="str">
            <v/>
          </cell>
          <cell r="V10" t="str">
            <v/>
          </cell>
        </row>
        <row r="11"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 t="str">
            <v/>
          </cell>
          <cell r="U11" t="str">
            <v/>
          </cell>
          <cell r="V11" t="str">
            <v/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 t="str">
            <v/>
          </cell>
          <cell r="U12" t="str">
            <v/>
          </cell>
          <cell r="V12" t="str">
            <v/>
          </cell>
        </row>
        <row r="13"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 t="str">
            <v/>
          </cell>
          <cell r="U13" t="str">
            <v/>
          </cell>
          <cell r="V13" t="str">
            <v/>
          </cell>
        </row>
        <row r="14"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 t="str">
            <v/>
          </cell>
          <cell r="U14" t="str">
            <v/>
          </cell>
          <cell r="V14" t="str">
            <v/>
          </cell>
        </row>
        <row r="15"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O20" t="str">
            <v>START</v>
          </cell>
          <cell r="P20" t="str">
            <v>END</v>
          </cell>
          <cell r="T20" t="str">
            <v/>
          </cell>
          <cell r="U20" t="str">
            <v/>
          </cell>
          <cell r="V20" t="str">
            <v/>
          </cell>
        </row>
        <row r="21"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 t="str">
            <v/>
          </cell>
          <cell r="U21" t="str">
            <v/>
          </cell>
          <cell r="V21" t="str">
            <v/>
          </cell>
        </row>
        <row r="22"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 t="str">
            <v/>
          </cell>
          <cell r="U22" t="str">
            <v/>
          </cell>
          <cell r="V22" t="str">
            <v/>
          </cell>
        </row>
        <row r="23"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 t="str">
            <v/>
          </cell>
          <cell r="U23" t="str">
            <v/>
          </cell>
          <cell r="V23" t="str">
            <v/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 t="str">
            <v/>
          </cell>
          <cell r="U24" t="str">
            <v/>
          </cell>
          <cell r="V24" t="str">
            <v/>
          </cell>
        </row>
        <row r="25"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 t="str">
            <v/>
          </cell>
          <cell r="U25" t="str">
            <v/>
          </cell>
          <cell r="V25" t="str">
            <v/>
          </cell>
        </row>
        <row r="26"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 t="str">
            <v/>
          </cell>
          <cell r="U26" t="str">
            <v/>
          </cell>
          <cell r="V26" t="str">
            <v/>
          </cell>
        </row>
        <row r="27"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O32" t="str">
            <v>START</v>
          </cell>
          <cell r="P32" t="str">
            <v>END</v>
          </cell>
          <cell r="T32" t="str">
            <v/>
          </cell>
          <cell r="U32" t="str">
            <v/>
          </cell>
          <cell r="V32" t="str">
            <v/>
          </cell>
        </row>
        <row r="33"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 t="str">
            <v/>
          </cell>
          <cell r="U33" t="str">
            <v/>
          </cell>
          <cell r="V33" t="str">
            <v/>
          </cell>
        </row>
        <row r="34"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 t="str">
            <v/>
          </cell>
          <cell r="U34" t="str">
            <v/>
          </cell>
          <cell r="V34" t="str">
            <v/>
          </cell>
        </row>
        <row r="35"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 t="str">
            <v/>
          </cell>
          <cell r="U35" t="str">
            <v/>
          </cell>
          <cell r="V35" t="str">
            <v/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 t="str">
            <v/>
          </cell>
          <cell r="U36" t="str">
            <v/>
          </cell>
          <cell r="V36" t="str">
            <v/>
          </cell>
        </row>
        <row r="37"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 t="str">
            <v/>
          </cell>
          <cell r="U37" t="str">
            <v/>
          </cell>
          <cell r="V37" t="str">
            <v/>
          </cell>
        </row>
        <row r="38"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 t="str">
            <v/>
          </cell>
          <cell r="U38" t="str">
            <v/>
          </cell>
          <cell r="V38" t="str">
            <v/>
          </cell>
        </row>
        <row r="39"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O44" t="str">
            <v>START</v>
          </cell>
          <cell r="P44" t="str">
            <v>END</v>
          </cell>
          <cell r="T44" t="str">
            <v/>
          </cell>
          <cell r="U44" t="str">
            <v/>
          </cell>
          <cell r="V44" t="str">
            <v/>
          </cell>
        </row>
        <row r="45"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 t="str">
            <v/>
          </cell>
          <cell r="U45" t="str">
            <v/>
          </cell>
          <cell r="V45" t="str">
            <v/>
          </cell>
        </row>
        <row r="46"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 t="str">
            <v/>
          </cell>
          <cell r="U46" t="str">
            <v/>
          </cell>
          <cell r="V46" t="str">
            <v/>
          </cell>
        </row>
        <row r="47"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 t="str">
            <v/>
          </cell>
          <cell r="U47" t="str">
            <v/>
          </cell>
          <cell r="V47" t="str">
            <v/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 t="str">
            <v/>
          </cell>
          <cell r="U48" t="str">
            <v/>
          </cell>
          <cell r="V48" t="str">
            <v/>
          </cell>
        </row>
        <row r="49"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 t="str">
            <v/>
          </cell>
          <cell r="U49" t="str">
            <v/>
          </cell>
          <cell r="V49" t="str">
            <v/>
          </cell>
        </row>
        <row r="50"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 t="str">
            <v/>
          </cell>
          <cell r="U50" t="str">
            <v/>
          </cell>
          <cell r="V50" t="str">
            <v/>
          </cell>
        </row>
        <row r="51"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O56" t="str">
            <v>START</v>
          </cell>
          <cell r="P56" t="str">
            <v>END</v>
          </cell>
          <cell r="T56" t="str">
            <v/>
          </cell>
          <cell r="U56" t="str">
            <v/>
          </cell>
          <cell r="V56" t="str">
            <v/>
          </cell>
        </row>
        <row r="57"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 t="str">
            <v/>
          </cell>
          <cell r="U57" t="str">
            <v/>
          </cell>
          <cell r="V57" t="str">
            <v/>
          </cell>
        </row>
        <row r="58"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 t="str">
            <v/>
          </cell>
          <cell r="U58" t="str">
            <v/>
          </cell>
          <cell r="V58" t="str">
            <v/>
          </cell>
        </row>
        <row r="59"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 t="str">
            <v/>
          </cell>
          <cell r="U59" t="str">
            <v/>
          </cell>
          <cell r="V59" t="str">
            <v/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 t="str">
            <v/>
          </cell>
          <cell r="U60" t="str">
            <v/>
          </cell>
          <cell r="V60" t="str">
            <v/>
          </cell>
        </row>
        <row r="61"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 t="str">
            <v/>
          </cell>
          <cell r="U61" t="str">
            <v/>
          </cell>
          <cell r="V61" t="str">
            <v/>
          </cell>
        </row>
        <row r="62"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 t="str">
            <v/>
          </cell>
          <cell r="U62" t="str">
            <v/>
          </cell>
          <cell r="V62" t="str">
            <v/>
          </cell>
        </row>
        <row r="63"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O68" t="str">
            <v>START</v>
          </cell>
          <cell r="P68" t="str">
            <v>END</v>
          </cell>
          <cell r="T68" t="str">
            <v/>
          </cell>
          <cell r="U68" t="str">
            <v/>
          </cell>
          <cell r="V68" t="str">
            <v/>
          </cell>
        </row>
        <row r="69"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 t="str">
            <v/>
          </cell>
          <cell r="U69" t="str">
            <v/>
          </cell>
          <cell r="V69" t="str">
            <v/>
          </cell>
        </row>
        <row r="70"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 t="str">
            <v/>
          </cell>
          <cell r="U70" t="str">
            <v/>
          </cell>
          <cell r="V70" t="str">
            <v/>
          </cell>
        </row>
        <row r="71"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 t="str">
            <v/>
          </cell>
          <cell r="U71" t="str">
            <v/>
          </cell>
          <cell r="V71" t="str">
            <v/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 t="str">
            <v/>
          </cell>
          <cell r="U72" t="str">
            <v/>
          </cell>
          <cell r="V72" t="str">
            <v/>
          </cell>
        </row>
        <row r="73"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 t="str">
            <v/>
          </cell>
          <cell r="U73" t="str">
            <v/>
          </cell>
          <cell r="V73" t="str">
            <v/>
          </cell>
        </row>
        <row r="74"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 t="str">
            <v/>
          </cell>
          <cell r="U74" t="str">
            <v/>
          </cell>
          <cell r="V74" t="str">
            <v/>
          </cell>
        </row>
        <row r="75"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O80" t="str">
            <v>START</v>
          </cell>
          <cell r="P80" t="str">
            <v>END</v>
          </cell>
          <cell r="T80" t="str">
            <v/>
          </cell>
          <cell r="U80" t="str">
            <v/>
          </cell>
          <cell r="V80" t="str">
            <v/>
          </cell>
        </row>
        <row r="81"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 t="str">
            <v/>
          </cell>
          <cell r="U81" t="str">
            <v/>
          </cell>
          <cell r="V81" t="str">
            <v/>
          </cell>
        </row>
        <row r="82"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 t="str">
            <v/>
          </cell>
          <cell r="U82" t="str">
            <v/>
          </cell>
          <cell r="V82" t="str">
            <v/>
          </cell>
        </row>
        <row r="83"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 t="str">
            <v/>
          </cell>
          <cell r="U83" t="str">
            <v/>
          </cell>
          <cell r="V83" t="str">
            <v/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 t="str">
            <v/>
          </cell>
          <cell r="U84" t="str">
            <v/>
          </cell>
          <cell r="V84" t="str">
            <v/>
          </cell>
        </row>
        <row r="85"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 t="str">
            <v/>
          </cell>
          <cell r="U85" t="str">
            <v/>
          </cell>
          <cell r="V85" t="str">
            <v/>
          </cell>
        </row>
        <row r="86"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 t="str">
            <v/>
          </cell>
          <cell r="U86" t="str">
            <v/>
          </cell>
          <cell r="V86" t="str">
            <v/>
          </cell>
        </row>
        <row r="87"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O92" t="str">
            <v>START</v>
          </cell>
          <cell r="P92" t="str">
            <v>END</v>
          </cell>
          <cell r="T92" t="str">
            <v/>
          </cell>
          <cell r="U92" t="str">
            <v/>
          </cell>
          <cell r="V92" t="str">
            <v/>
          </cell>
        </row>
        <row r="93"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 t="str">
            <v/>
          </cell>
          <cell r="U93" t="str">
            <v/>
          </cell>
          <cell r="V93" t="str">
            <v/>
          </cell>
        </row>
        <row r="94"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 t="str">
            <v/>
          </cell>
          <cell r="U94" t="str">
            <v/>
          </cell>
          <cell r="V94" t="str">
            <v/>
          </cell>
        </row>
        <row r="95"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 t="str">
            <v/>
          </cell>
          <cell r="U95" t="str">
            <v/>
          </cell>
          <cell r="V95" t="str">
            <v/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 t="str">
            <v/>
          </cell>
          <cell r="U96" t="str">
            <v/>
          </cell>
          <cell r="V96" t="str">
            <v/>
          </cell>
        </row>
        <row r="97"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 t="str">
            <v/>
          </cell>
          <cell r="U97" t="str">
            <v/>
          </cell>
          <cell r="V97" t="str">
            <v/>
          </cell>
        </row>
        <row r="98"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 t="str">
            <v/>
          </cell>
          <cell r="U98" t="str">
            <v/>
          </cell>
          <cell r="V98" t="str">
            <v/>
          </cell>
        </row>
        <row r="99"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O104" t="str">
            <v>START</v>
          </cell>
          <cell r="P104" t="str">
            <v>END</v>
          </cell>
          <cell r="T104" t="str">
            <v/>
          </cell>
          <cell r="U104" t="str">
            <v/>
          </cell>
          <cell r="V104" t="str">
            <v/>
          </cell>
        </row>
        <row r="105"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 t="str">
            <v/>
          </cell>
          <cell r="U105" t="str">
            <v/>
          </cell>
          <cell r="V105" t="str">
            <v/>
          </cell>
        </row>
        <row r="106"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 t="str">
            <v/>
          </cell>
          <cell r="U106" t="str">
            <v/>
          </cell>
          <cell r="V106" t="str">
            <v/>
          </cell>
        </row>
        <row r="107"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 t="str">
            <v/>
          </cell>
          <cell r="U107" t="str">
            <v/>
          </cell>
          <cell r="V107" t="str">
            <v/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 t="str">
            <v/>
          </cell>
          <cell r="U108" t="str">
            <v/>
          </cell>
          <cell r="V108" t="str">
            <v/>
          </cell>
        </row>
        <row r="109"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 t="str">
            <v/>
          </cell>
          <cell r="U109" t="str">
            <v/>
          </cell>
          <cell r="V109" t="str">
            <v/>
          </cell>
        </row>
        <row r="110"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 t="str">
            <v/>
          </cell>
          <cell r="U110" t="str">
            <v/>
          </cell>
          <cell r="V110" t="str">
            <v/>
          </cell>
        </row>
        <row r="111"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O116" t="str">
            <v>START</v>
          </cell>
          <cell r="P116" t="str">
            <v>END</v>
          </cell>
          <cell r="T116" t="str">
            <v/>
          </cell>
          <cell r="U116" t="str">
            <v/>
          </cell>
          <cell r="V116" t="str">
            <v/>
          </cell>
        </row>
        <row r="117"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 t="str">
            <v/>
          </cell>
          <cell r="U117" t="str">
            <v/>
          </cell>
          <cell r="V117" t="str">
            <v/>
          </cell>
        </row>
        <row r="118"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 t="str">
            <v/>
          </cell>
          <cell r="U118" t="str">
            <v/>
          </cell>
          <cell r="V118" t="str">
            <v/>
          </cell>
        </row>
        <row r="119"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 t="str">
            <v/>
          </cell>
          <cell r="U119" t="str">
            <v/>
          </cell>
          <cell r="V119" t="str">
            <v/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 t="str">
            <v/>
          </cell>
          <cell r="U120" t="str">
            <v/>
          </cell>
          <cell r="V120" t="str">
            <v/>
          </cell>
        </row>
        <row r="121"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 t="str">
            <v/>
          </cell>
          <cell r="U121" t="str">
            <v/>
          </cell>
          <cell r="V121" t="str">
            <v/>
          </cell>
        </row>
        <row r="122"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 t="str">
            <v/>
          </cell>
          <cell r="U122" t="str">
            <v/>
          </cell>
          <cell r="V122" t="str">
            <v/>
          </cell>
        </row>
        <row r="123"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O128" t="str">
            <v>START</v>
          </cell>
          <cell r="P128" t="str">
            <v>END</v>
          </cell>
        </row>
        <row r="129"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 t="str">
            <v/>
          </cell>
          <cell r="U130" t="str">
            <v/>
          </cell>
          <cell r="V130">
            <v>0</v>
          </cell>
        </row>
        <row r="131"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 t="str">
            <v/>
          </cell>
          <cell r="U131" t="str">
            <v/>
          </cell>
          <cell r="V131" t="str">
            <v/>
          </cell>
        </row>
        <row r="132"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O137" t="str">
            <v>START</v>
          </cell>
          <cell r="P137" t="str">
            <v>END</v>
          </cell>
        </row>
        <row r="138"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 t="str">
            <v/>
          </cell>
          <cell r="U138" t="str">
            <v/>
          </cell>
          <cell r="V138" t="str">
            <v/>
          </cell>
        </row>
        <row r="139"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 t="str">
            <v/>
          </cell>
          <cell r="U139" t="str">
            <v/>
          </cell>
          <cell r="V139" t="str">
            <v/>
          </cell>
        </row>
        <row r="140"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 t="str">
            <v/>
          </cell>
          <cell r="U140" t="str">
            <v/>
          </cell>
          <cell r="V140" t="str">
            <v/>
          </cell>
        </row>
        <row r="141"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O147" t="str">
            <v>START</v>
          </cell>
          <cell r="P147" t="str">
            <v>END</v>
          </cell>
        </row>
        <row r="148"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 t="str">
            <v/>
          </cell>
          <cell r="U148" t="str">
            <v/>
          </cell>
          <cell r="V148" t="str">
            <v/>
          </cell>
        </row>
        <row r="149"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 t="str">
            <v/>
          </cell>
          <cell r="U149" t="str">
            <v/>
          </cell>
          <cell r="V149" t="str">
            <v/>
          </cell>
        </row>
        <row r="150"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 t="str">
            <v/>
          </cell>
          <cell r="U150" t="str">
            <v/>
          </cell>
          <cell r="V150" t="str">
            <v/>
          </cell>
        </row>
        <row r="151"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O157" t="str">
            <v>START</v>
          </cell>
          <cell r="P157" t="str">
            <v>END</v>
          </cell>
        </row>
        <row r="158"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 t="str">
            <v/>
          </cell>
          <cell r="U158" t="str">
            <v/>
          </cell>
          <cell r="V158" t="str">
            <v/>
          </cell>
        </row>
        <row r="159"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 t="str">
            <v/>
          </cell>
          <cell r="U159" t="str">
            <v/>
          </cell>
          <cell r="V159" t="str">
            <v/>
          </cell>
        </row>
        <row r="160"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 t="str">
            <v/>
          </cell>
          <cell r="U160" t="str">
            <v/>
          </cell>
          <cell r="V160" t="str">
            <v/>
          </cell>
        </row>
        <row r="161"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 печать"/>
      <sheetName val="Расходы Св.Табл."/>
      <sheetName val="Расходы"/>
      <sheetName val="Проекты"/>
      <sheetName val="Проекты Срезы"/>
      <sheetName val="Проекты 2.1"/>
      <sheetName val="Проекты 2.2"/>
      <sheetName val="Проекты 2.3"/>
      <sheetName val="Проекты 2.4"/>
      <sheetName val="Ресурсы (Итоги)"/>
      <sheetName val="Ресурсы"/>
      <sheetName val="Ресурсы 4"/>
      <sheetName val="Бюджет Д2"/>
      <sheetName val="Бюджет Д1"/>
      <sheetName val="Консолидация бюджета"/>
      <sheetName val="Словари"/>
      <sheetName val="Расширенный фильтр"/>
      <sheetName val="Спарклайны"/>
      <sheetName val="Обучение РМ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6">
          <cell r="A6" t="str">
            <v>№ п/п</v>
          </cell>
          <cell r="B6" t="str">
            <v>ФИО</v>
          </cell>
          <cell r="C6" t="str">
            <v>Департамент</v>
          </cell>
          <cell r="D6" t="str">
            <v>Отделение / отдел</v>
          </cell>
          <cell r="E6" t="str">
            <v>Отдел/ группа</v>
          </cell>
          <cell r="F6" t="str">
            <v>Должность</v>
          </cell>
          <cell r="G6" t="str">
            <v>Линейный руководитель</v>
          </cell>
          <cell r="H6" t="str">
            <v>Роль в проекте</v>
          </cell>
          <cell r="I6" t="str">
            <v>Стоимость 1 ч., $</v>
          </cell>
        </row>
      </sheetData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 печать"/>
      <sheetName val="МатФункции"/>
      <sheetName val="ДатаИВремя"/>
      <sheetName val="Ссылки и массивы"/>
      <sheetName val="Словарь"/>
      <sheetName val="ЛогФункции"/>
      <sheetName val="ТекстФункции"/>
      <sheetName val="СтатФункции"/>
      <sheetName val="СтатФункции1"/>
      <sheetName val="ФинФункции"/>
      <sheetName val="Формулы массивов"/>
      <sheetName val="Презентация"/>
      <sheetName val="Услуги"/>
      <sheetName val="Исполнители"/>
      <sheetName val="ДУК"/>
      <sheetName val="ДКСУ"/>
      <sheetName val="Сальдо"/>
      <sheetName val="Расходы"/>
      <sheetName val="Каталоги"/>
      <sheetName val="Простой Кредитный калькулятор"/>
      <sheetName val="Ипотека"/>
      <sheetName val="Ипотека (2)"/>
      <sheetName val="Занятие 2 - для преподавателя ("/>
    </sheetNames>
    <sheetDataSet>
      <sheetData sheetId="0"/>
      <sheetData sheetId="1"/>
      <sheetData sheetId="2"/>
      <sheetData sheetId="3"/>
      <sheetData sheetId="4">
        <row r="2">
          <cell r="A2" t="str">
            <v>Руководитель проекта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A2" t="str">
            <v>Еда из магазина</v>
          </cell>
        </row>
      </sheetData>
      <sheetData sheetId="19"/>
      <sheetData sheetId="20"/>
      <sheetData sheetId="2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околад"/>
    </sheetNames>
    <sheetDataSet>
      <sheetData sheetId="0">
        <row r="2">
          <cell r="B2">
            <v>12</v>
          </cell>
          <cell r="C2">
            <v>130900</v>
          </cell>
          <cell r="D2">
            <v>151439.58000000005</v>
          </cell>
          <cell r="E2">
            <v>20539.580000000031</v>
          </cell>
        </row>
        <row r="3">
          <cell r="B3">
            <v>13</v>
          </cell>
          <cell r="C3">
            <v>194480</v>
          </cell>
          <cell r="D3">
            <v>221260.955136</v>
          </cell>
          <cell r="E3">
            <v>26780.955135999993</v>
          </cell>
        </row>
        <row r="4">
          <cell r="B4">
            <v>19</v>
          </cell>
          <cell r="C4">
            <v>172339.20000000001</v>
          </cell>
          <cell r="D4">
            <v>196903.698432</v>
          </cell>
          <cell r="E4">
            <v>24564.498431999982</v>
          </cell>
        </row>
        <row r="5">
          <cell r="B5">
            <v>19</v>
          </cell>
          <cell r="C5">
            <v>186700.80000000002</v>
          </cell>
          <cell r="D5">
            <v>211197.2096</v>
          </cell>
          <cell r="E5">
            <v>24496.409599999992</v>
          </cell>
        </row>
        <row r="6">
          <cell r="B6">
            <v>21</v>
          </cell>
          <cell r="C6">
            <v>244147.20000000001</v>
          </cell>
          <cell r="D6">
            <v>278948.97766400001</v>
          </cell>
          <cell r="E6">
            <v>34801.777663999987</v>
          </cell>
        </row>
        <row r="7">
          <cell r="B7">
            <v>21</v>
          </cell>
          <cell r="C7">
            <v>213628.80000000002</v>
          </cell>
          <cell r="D7">
            <v>247537.11451199997</v>
          </cell>
          <cell r="E7">
            <v>33908.314511999954</v>
          </cell>
        </row>
        <row r="8">
          <cell r="B8">
            <v>21</v>
          </cell>
          <cell r="C8">
            <v>162764.80000000002</v>
          </cell>
          <cell r="D8">
            <v>192983.083904</v>
          </cell>
          <cell r="E8">
            <v>30218.283904</v>
          </cell>
        </row>
        <row r="9">
          <cell r="B9">
            <v>21</v>
          </cell>
          <cell r="C9">
            <v>228888</v>
          </cell>
          <cell r="D9">
            <v>261516.86758400002</v>
          </cell>
          <cell r="E9">
            <v>32628.867584000018</v>
          </cell>
        </row>
        <row r="10">
          <cell r="B10">
            <v>23</v>
          </cell>
          <cell r="C10">
            <v>269280</v>
          </cell>
          <cell r="D10">
            <v>312017.83891200001</v>
          </cell>
          <cell r="E10">
            <v>42737.838911999999</v>
          </cell>
        </row>
        <row r="11">
          <cell r="B11">
            <v>23</v>
          </cell>
          <cell r="C11">
            <v>183110.40000000002</v>
          </cell>
          <cell r="D11">
            <v>212181.74035199999</v>
          </cell>
          <cell r="E11">
            <v>29071.34035199997</v>
          </cell>
        </row>
        <row r="12">
          <cell r="B12">
            <v>30</v>
          </cell>
          <cell r="C12">
            <v>199416.80000000002</v>
          </cell>
          <cell r="D12">
            <v>235485.91276800001</v>
          </cell>
          <cell r="E12">
            <v>36069.112767999992</v>
          </cell>
        </row>
        <row r="13">
          <cell r="B13">
            <v>32</v>
          </cell>
          <cell r="C13">
            <v>309672</v>
          </cell>
          <cell r="D13">
            <v>358275.42</v>
          </cell>
          <cell r="E13">
            <v>48603.419999999976</v>
          </cell>
        </row>
        <row r="14">
          <cell r="B14">
            <v>32</v>
          </cell>
          <cell r="C14">
            <v>336600</v>
          </cell>
          <cell r="D14">
            <v>385401.49919999996</v>
          </cell>
          <cell r="E14">
            <v>48801.499199999962</v>
          </cell>
        </row>
        <row r="15">
          <cell r="B15">
            <v>32</v>
          </cell>
          <cell r="C15">
            <v>262548</v>
          </cell>
          <cell r="D15">
            <v>294954.56640000007</v>
          </cell>
          <cell r="E15">
            <v>32406.566400000036</v>
          </cell>
        </row>
        <row r="16">
          <cell r="B16">
            <v>32</v>
          </cell>
          <cell r="C16">
            <v>249084</v>
          </cell>
          <cell r="D16">
            <v>288187.22159999999</v>
          </cell>
          <cell r="E16">
            <v>39103.221599999953</v>
          </cell>
        </row>
        <row r="17">
          <cell r="B17">
            <v>32</v>
          </cell>
          <cell r="C17">
            <v>269280</v>
          </cell>
          <cell r="D17">
            <v>307671.73919999995</v>
          </cell>
          <cell r="E17">
            <v>38391.739199999953</v>
          </cell>
        </row>
        <row r="18">
          <cell r="B18">
            <v>41</v>
          </cell>
          <cell r="C18">
            <v>226195.20000000001</v>
          </cell>
          <cell r="D18">
            <v>268335.80596799997</v>
          </cell>
          <cell r="E18">
            <v>42140.605967999953</v>
          </cell>
        </row>
        <row r="19">
          <cell r="B19">
            <v>43</v>
          </cell>
          <cell r="C19">
            <v>293216</v>
          </cell>
          <cell r="D19">
            <v>339792.72499200003</v>
          </cell>
          <cell r="E19">
            <v>46576.724991999989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околад"/>
    </sheetNames>
    <sheetDataSet>
      <sheetData sheetId="0">
        <row r="2">
          <cell r="B2">
            <v>45</v>
          </cell>
          <cell r="C2">
            <v>196350</v>
          </cell>
          <cell r="D2">
            <v>227159.37000000002</v>
          </cell>
          <cell r="E2">
            <v>30809.370000000039</v>
          </cell>
        </row>
        <row r="3">
          <cell r="B3">
            <v>45</v>
          </cell>
          <cell r="C3">
            <v>162690</v>
          </cell>
          <cell r="D3">
            <v>192111.73199999999</v>
          </cell>
          <cell r="E3">
            <v>29421.732</v>
          </cell>
        </row>
        <row r="4">
          <cell r="B4">
            <v>46</v>
          </cell>
          <cell r="C4">
            <v>291720</v>
          </cell>
          <cell r="D4">
            <v>331891.43270399998</v>
          </cell>
          <cell r="E4">
            <v>40171.432703999984</v>
          </cell>
        </row>
        <row r="5">
          <cell r="B5">
            <v>52</v>
          </cell>
          <cell r="C5">
            <v>258508.79999999999</v>
          </cell>
          <cell r="D5">
            <v>295355.54764799995</v>
          </cell>
          <cell r="E5">
            <v>36846.747647999968</v>
          </cell>
        </row>
        <row r="6">
          <cell r="B6">
            <v>52</v>
          </cell>
          <cell r="C6">
            <v>251328</v>
          </cell>
          <cell r="D6">
            <v>283555.73759999993</v>
          </cell>
          <cell r="E6">
            <v>32227.737599999968</v>
          </cell>
        </row>
        <row r="7">
          <cell r="B7">
            <v>52</v>
          </cell>
          <cell r="C7">
            <v>280051.20000000001</v>
          </cell>
          <cell r="D7">
            <v>316795.81439999997</v>
          </cell>
          <cell r="E7">
            <v>36744.614399999984</v>
          </cell>
        </row>
        <row r="8">
          <cell r="B8">
            <v>54</v>
          </cell>
          <cell r="C8">
            <v>244147.19999999998</v>
          </cell>
          <cell r="D8">
            <v>289474.625856</v>
          </cell>
          <cell r="E8">
            <v>45327.425855999994</v>
          </cell>
        </row>
        <row r="9">
          <cell r="B9">
            <v>54</v>
          </cell>
          <cell r="C9">
            <v>228888</v>
          </cell>
          <cell r="D9">
            <v>261534.47577600001</v>
          </cell>
          <cell r="E9">
            <v>32646.475776000028</v>
          </cell>
        </row>
        <row r="10">
          <cell r="B10">
            <v>54</v>
          </cell>
          <cell r="C10">
            <v>228888</v>
          </cell>
          <cell r="D10">
            <v>264817.75622399995</v>
          </cell>
          <cell r="E10">
            <v>35929.75622399999</v>
          </cell>
        </row>
        <row r="11">
          <cell r="B11">
            <v>54</v>
          </cell>
          <cell r="C11">
            <v>343332</v>
          </cell>
          <cell r="D11">
            <v>392275.30137599999</v>
          </cell>
          <cell r="E11">
            <v>48943.301376000025</v>
          </cell>
        </row>
        <row r="12">
          <cell r="B12">
            <v>54</v>
          </cell>
          <cell r="C12">
            <v>297554.39999999997</v>
          </cell>
          <cell r="D12">
            <v>344786.70808799996</v>
          </cell>
          <cell r="E12">
            <v>47232.308087999976</v>
          </cell>
        </row>
        <row r="13">
          <cell r="B13">
            <v>54</v>
          </cell>
          <cell r="C13">
            <v>320443.2</v>
          </cell>
          <cell r="D13">
            <v>371305.67176799994</v>
          </cell>
          <cell r="E13">
            <v>50862.47176799993</v>
          </cell>
        </row>
        <row r="14">
          <cell r="B14">
            <v>54</v>
          </cell>
          <cell r="C14">
            <v>366220.79999999999</v>
          </cell>
          <cell r="D14">
            <v>418423.46649599995</v>
          </cell>
          <cell r="E14">
            <v>52202.666495999969</v>
          </cell>
        </row>
        <row r="15">
          <cell r="B15">
            <v>56</v>
          </cell>
          <cell r="C15">
            <v>274665.59999999998</v>
          </cell>
          <cell r="D15">
            <v>318272.61052799993</v>
          </cell>
          <cell r="E15">
            <v>43607.010527999955</v>
          </cell>
        </row>
        <row r="16">
          <cell r="B16">
            <v>56</v>
          </cell>
          <cell r="C16">
            <v>403920</v>
          </cell>
          <cell r="D16">
            <v>468026.75836799998</v>
          </cell>
          <cell r="E16">
            <v>64106.758367999988</v>
          </cell>
        </row>
        <row r="17">
          <cell r="B17">
            <v>63</v>
          </cell>
          <cell r="C17">
            <v>299125.2</v>
          </cell>
          <cell r="D17">
            <v>353228.869152</v>
          </cell>
          <cell r="E17">
            <v>54103.669151999988</v>
          </cell>
        </row>
        <row r="18">
          <cell r="B18">
            <v>65</v>
          </cell>
          <cell r="C18">
            <v>403920</v>
          </cell>
          <cell r="D18">
            <v>456682.73040000006</v>
          </cell>
          <cell r="E18">
            <v>52762.730400000044</v>
          </cell>
        </row>
        <row r="19">
          <cell r="B19">
            <v>65</v>
          </cell>
          <cell r="C19">
            <v>393822</v>
          </cell>
          <cell r="D19">
            <v>442431.84960000002</v>
          </cell>
          <cell r="E19">
            <v>48609.849600000052</v>
          </cell>
        </row>
        <row r="20">
          <cell r="B20">
            <v>65</v>
          </cell>
          <cell r="C20">
            <v>504900</v>
          </cell>
          <cell r="D20">
            <v>578102.24879999994</v>
          </cell>
          <cell r="E20">
            <v>73202.248799999943</v>
          </cell>
        </row>
        <row r="21">
          <cell r="B21">
            <v>65</v>
          </cell>
          <cell r="C21">
            <v>464508</v>
          </cell>
          <cell r="D21">
            <v>537413.12999999989</v>
          </cell>
          <cell r="E21">
            <v>72905.129999999961</v>
          </cell>
        </row>
        <row r="22">
          <cell r="B22">
            <v>65</v>
          </cell>
          <cell r="C22">
            <v>373626</v>
          </cell>
          <cell r="D22">
            <v>432280.8323999999</v>
          </cell>
          <cell r="E22">
            <v>58654.832399999934</v>
          </cell>
        </row>
        <row r="23">
          <cell r="B23">
            <v>65</v>
          </cell>
          <cell r="C23">
            <v>403920</v>
          </cell>
          <cell r="D23">
            <v>461507.60879999993</v>
          </cell>
          <cell r="E23">
            <v>57587.608799999929</v>
          </cell>
        </row>
        <row r="24">
          <cell r="B24">
            <v>74</v>
          </cell>
          <cell r="C24">
            <v>460468.8</v>
          </cell>
          <cell r="D24">
            <v>539369.36294399982</v>
          </cell>
          <cell r="E24">
            <v>78900.562943999888</v>
          </cell>
        </row>
        <row r="25">
          <cell r="B25">
            <v>74</v>
          </cell>
          <cell r="C25">
            <v>339292.8</v>
          </cell>
          <cell r="D25">
            <v>402503.7089519999</v>
          </cell>
          <cell r="E25">
            <v>63210.908951999918</v>
          </cell>
        </row>
        <row r="26">
          <cell r="B26">
            <v>74</v>
          </cell>
          <cell r="C26">
            <v>581644.79999999993</v>
          </cell>
          <cell r="D26">
            <v>672947.90150399983</v>
          </cell>
          <cell r="E26">
            <v>91303.101503999904</v>
          </cell>
        </row>
        <row r="27">
          <cell r="B27">
            <v>74</v>
          </cell>
          <cell r="C27">
            <v>339292.8</v>
          </cell>
          <cell r="D27">
            <v>402503.7089519999</v>
          </cell>
          <cell r="E27">
            <v>63210.908951999918</v>
          </cell>
        </row>
        <row r="28">
          <cell r="B28">
            <v>74</v>
          </cell>
          <cell r="C28">
            <v>581644.79999999993</v>
          </cell>
          <cell r="D28">
            <v>672947.90150399983</v>
          </cell>
          <cell r="E28">
            <v>91303.101503999904</v>
          </cell>
        </row>
        <row r="29">
          <cell r="B29">
            <v>76</v>
          </cell>
          <cell r="C29">
            <v>439824</v>
          </cell>
          <cell r="D29">
            <v>509689.08748799993</v>
          </cell>
          <cell r="E29">
            <v>69865.087487999976</v>
          </cell>
        </row>
        <row r="30">
          <cell r="B30">
            <v>76</v>
          </cell>
          <cell r="C30">
            <v>590620.79999999993</v>
          </cell>
          <cell r="D30">
            <v>674832.67891199992</v>
          </cell>
          <cell r="E30">
            <v>84211.878911999884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околад"/>
    </sheetNames>
    <sheetDataSet>
      <sheetData sheetId="0">
        <row r="2">
          <cell r="B2">
            <v>17</v>
          </cell>
          <cell r="C2">
            <v>163625</v>
          </cell>
          <cell r="D2">
            <v>189299.47500000003</v>
          </cell>
          <cell r="E2">
            <v>25674.475000000035</v>
          </cell>
        </row>
        <row r="3">
          <cell r="B3">
            <v>24</v>
          </cell>
          <cell r="C3">
            <v>215424</v>
          </cell>
          <cell r="D3">
            <v>246129.62303999998</v>
          </cell>
          <cell r="E3">
            <v>30705.623039999977</v>
          </cell>
        </row>
        <row r="4">
          <cell r="B4">
            <v>24</v>
          </cell>
          <cell r="C4">
            <v>233376</v>
          </cell>
          <cell r="D4">
            <v>263996.51199999999</v>
          </cell>
          <cell r="E4">
            <v>30620.511999999988</v>
          </cell>
        </row>
        <row r="5">
          <cell r="B5">
            <v>26</v>
          </cell>
          <cell r="C5">
            <v>203456</v>
          </cell>
          <cell r="D5">
            <v>241228.85488</v>
          </cell>
          <cell r="E5">
            <v>37772.854879999999</v>
          </cell>
        </row>
        <row r="6">
          <cell r="B6">
            <v>26</v>
          </cell>
          <cell r="C6">
            <v>286110</v>
          </cell>
          <cell r="D6">
            <v>326896.08448000002</v>
          </cell>
          <cell r="E6">
            <v>40786.08448000002</v>
          </cell>
        </row>
        <row r="7">
          <cell r="B7">
            <v>26</v>
          </cell>
          <cell r="C7">
            <v>247962</v>
          </cell>
          <cell r="D7">
            <v>287322.25673999998</v>
          </cell>
          <cell r="E7">
            <v>39360.256739999983</v>
          </cell>
        </row>
        <row r="8">
          <cell r="B8">
            <v>26</v>
          </cell>
          <cell r="C8">
            <v>305184</v>
          </cell>
          <cell r="D8">
            <v>348686.22207999998</v>
          </cell>
          <cell r="E8">
            <v>43502.222079999978</v>
          </cell>
        </row>
        <row r="9">
          <cell r="B9">
            <v>28</v>
          </cell>
          <cell r="C9">
            <v>228888</v>
          </cell>
          <cell r="D9">
            <v>265227.17543999996</v>
          </cell>
          <cell r="E9">
            <v>36339.175439999963</v>
          </cell>
        </row>
        <row r="10">
          <cell r="B10">
            <v>28</v>
          </cell>
          <cell r="C10">
            <v>336600</v>
          </cell>
          <cell r="D10">
            <v>390022.29863999999</v>
          </cell>
          <cell r="E10">
            <v>53422.298639999994</v>
          </cell>
        </row>
        <row r="11">
          <cell r="B11">
            <v>35</v>
          </cell>
          <cell r="C11">
            <v>249271</v>
          </cell>
          <cell r="D11">
            <v>294357.39095999999</v>
          </cell>
          <cell r="E11">
            <v>45086.39095999999</v>
          </cell>
        </row>
        <row r="12">
          <cell r="B12">
            <v>37</v>
          </cell>
          <cell r="C12">
            <v>336600</v>
          </cell>
          <cell r="D12">
            <v>380568.94200000004</v>
          </cell>
          <cell r="E12">
            <v>43968.942000000039</v>
          </cell>
        </row>
        <row r="13">
          <cell r="B13">
            <v>37</v>
          </cell>
          <cell r="C13">
            <v>328185</v>
          </cell>
          <cell r="D13">
            <v>368693.20800000004</v>
          </cell>
          <cell r="E13">
            <v>40508.208000000042</v>
          </cell>
        </row>
        <row r="14">
          <cell r="B14">
            <v>37</v>
          </cell>
          <cell r="C14">
            <v>387090</v>
          </cell>
          <cell r="D14">
            <v>447844.27499999997</v>
          </cell>
          <cell r="E14">
            <v>60754.274999999965</v>
          </cell>
        </row>
        <row r="15">
          <cell r="B15">
            <v>37</v>
          </cell>
          <cell r="C15">
            <v>336600</v>
          </cell>
          <cell r="D15">
            <v>384589.67399999994</v>
          </cell>
          <cell r="E15">
            <v>47989.673999999941</v>
          </cell>
        </row>
        <row r="16">
          <cell r="B16">
            <v>57</v>
          </cell>
          <cell r="C16">
            <v>559130</v>
          </cell>
          <cell r="D16">
            <v>647930.39512499992</v>
          </cell>
          <cell r="E16">
            <v>88800.395124999923</v>
          </cell>
        </row>
        <row r="17">
          <cell r="B17">
            <v>59</v>
          </cell>
          <cell r="C17">
            <v>451044</v>
          </cell>
          <cell r="D17">
            <v>524019.61743999994</v>
          </cell>
          <cell r="E17">
            <v>72975.617439999944</v>
          </cell>
        </row>
        <row r="18">
          <cell r="B18">
            <v>59</v>
          </cell>
          <cell r="C18">
            <v>338283</v>
          </cell>
          <cell r="D18">
            <v>382809.61712500005</v>
          </cell>
          <cell r="E18">
            <v>44526.617125000048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околад"/>
    </sheetNames>
    <sheetDataSet>
      <sheetData sheetId="0">
        <row r="2">
          <cell r="B2">
            <v>21</v>
          </cell>
          <cell r="C2">
            <v>139081.25</v>
          </cell>
          <cell r="D2">
            <v>160904.55375000002</v>
          </cell>
          <cell r="E2">
            <v>21823.303750000028</v>
          </cell>
        </row>
        <row r="3">
          <cell r="B3">
            <v>21</v>
          </cell>
          <cell r="C3">
            <v>115238.75</v>
          </cell>
          <cell r="D3">
            <v>136079.14349999998</v>
          </cell>
          <cell r="E3">
            <v>20840.393499999998</v>
          </cell>
        </row>
        <row r="4">
          <cell r="B4">
            <v>22</v>
          </cell>
          <cell r="C4">
            <v>206635</v>
          </cell>
          <cell r="D4">
            <v>235089.76483199999</v>
          </cell>
          <cell r="E4">
            <v>28454.76483199999</v>
          </cell>
        </row>
        <row r="5">
          <cell r="B5">
            <v>28</v>
          </cell>
          <cell r="C5">
            <v>183110.39999999999</v>
          </cell>
          <cell r="D5">
            <v>209210.17958399997</v>
          </cell>
          <cell r="E5">
            <v>26099.779583999978</v>
          </cell>
        </row>
        <row r="6">
          <cell r="B6">
            <v>28</v>
          </cell>
          <cell r="C6">
            <v>178024</v>
          </cell>
          <cell r="D6">
            <v>200851.98079999996</v>
          </cell>
          <cell r="E6">
            <v>22827.980799999979</v>
          </cell>
        </row>
        <row r="7">
          <cell r="B7">
            <v>28</v>
          </cell>
          <cell r="C7">
            <v>198369.6</v>
          </cell>
          <cell r="D7">
            <v>224397.03519999998</v>
          </cell>
          <cell r="E7">
            <v>26027.435199999989</v>
          </cell>
        </row>
        <row r="8">
          <cell r="B8">
            <v>30</v>
          </cell>
          <cell r="C8">
            <v>172937.60000000001</v>
          </cell>
          <cell r="D8">
            <v>205044.526648</v>
          </cell>
          <cell r="E8">
            <v>32106.926647999997</v>
          </cell>
        </row>
        <row r="9">
          <cell r="B9">
            <v>30</v>
          </cell>
          <cell r="C9">
            <v>162129</v>
          </cell>
          <cell r="D9">
            <v>185253.587008</v>
          </cell>
          <cell r="E9">
            <v>23124.58700800002</v>
          </cell>
        </row>
        <row r="10">
          <cell r="B10">
            <v>30</v>
          </cell>
          <cell r="C10">
            <v>162129</v>
          </cell>
          <cell r="D10">
            <v>187579.24399199997</v>
          </cell>
          <cell r="E10">
            <v>25450.243991999992</v>
          </cell>
        </row>
        <row r="11">
          <cell r="B11">
            <v>30</v>
          </cell>
          <cell r="C11">
            <v>259406.4</v>
          </cell>
          <cell r="D11">
            <v>296383.28876799997</v>
          </cell>
          <cell r="E11">
            <v>36976.888767999983</v>
          </cell>
        </row>
        <row r="12">
          <cell r="B12">
            <v>32</v>
          </cell>
          <cell r="C12">
            <v>194554.8</v>
          </cell>
          <cell r="D12">
            <v>225443.09912399997</v>
          </cell>
          <cell r="E12">
            <v>30888.299123999968</v>
          </cell>
        </row>
        <row r="13">
          <cell r="B13">
            <v>41</v>
          </cell>
          <cell r="C13">
            <v>278957.25</v>
          </cell>
          <cell r="D13">
            <v>313389.2268</v>
          </cell>
          <cell r="E13">
            <v>34431.976800000033</v>
          </cell>
        </row>
        <row r="14">
          <cell r="B14">
            <v>41</v>
          </cell>
          <cell r="C14">
            <v>329026.5</v>
          </cell>
          <cell r="D14">
            <v>380667.63374999998</v>
          </cell>
          <cell r="E14">
            <v>51641.133749999972</v>
          </cell>
        </row>
        <row r="15">
          <cell r="B15">
            <v>41</v>
          </cell>
          <cell r="C15">
            <v>264651.75</v>
          </cell>
          <cell r="D15">
            <v>306198.92294999992</v>
          </cell>
          <cell r="E15">
            <v>41547.172949999949</v>
          </cell>
        </row>
        <row r="16">
          <cell r="B16">
            <v>41</v>
          </cell>
          <cell r="C16">
            <v>286110</v>
          </cell>
          <cell r="D16">
            <v>326901.22289999994</v>
          </cell>
          <cell r="E16">
            <v>40791.22289999995</v>
          </cell>
        </row>
        <row r="17">
          <cell r="B17">
            <v>50</v>
          </cell>
          <cell r="C17">
            <v>326165.39999999997</v>
          </cell>
          <cell r="D17">
            <v>382053.29875199992</v>
          </cell>
          <cell r="E17">
            <v>55887.898751999921</v>
          </cell>
        </row>
        <row r="18">
          <cell r="B18">
            <v>50</v>
          </cell>
          <cell r="C18">
            <v>240332.4</v>
          </cell>
          <cell r="D18">
            <v>285106.79384099995</v>
          </cell>
          <cell r="E18">
            <v>44774.393840999946</v>
          </cell>
        </row>
        <row r="19">
          <cell r="B19">
            <v>50</v>
          </cell>
          <cell r="C19">
            <v>411998.39999999997</v>
          </cell>
          <cell r="D19">
            <v>476671.4302319999</v>
          </cell>
          <cell r="E19">
            <v>64673.030231999932</v>
          </cell>
        </row>
        <row r="20">
          <cell r="B20">
            <v>52</v>
          </cell>
          <cell r="C20">
            <v>311542</v>
          </cell>
          <cell r="D20">
            <v>361029.77030399995</v>
          </cell>
          <cell r="E20">
            <v>49487.770303999983</v>
          </cell>
        </row>
        <row r="21">
          <cell r="B21">
            <v>52</v>
          </cell>
          <cell r="C21">
            <v>418356.39999999997</v>
          </cell>
          <cell r="D21">
            <v>478006.48089599994</v>
          </cell>
          <cell r="E21">
            <v>59650.080895999919</v>
          </cell>
        </row>
        <row r="22">
          <cell r="B22">
            <v>52</v>
          </cell>
          <cell r="C22">
            <v>418356.39999999997</v>
          </cell>
          <cell r="D22">
            <v>472031.30239999999</v>
          </cell>
          <cell r="E22">
            <v>53674.902400000014</v>
          </cell>
        </row>
        <row r="23">
          <cell r="B23">
            <v>61</v>
          </cell>
          <cell r="C23">
            <v>475260.5</v>
          </cell>
          <cell r="D23">
            <v>550740.83585624991</v>
          </cell>
          <cell r="E23">
            <v>75480.335856249934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" refreshedDate="44872.700692939812" createdVersion="6" refreshedVersion="6" minRefreshableVersion="3" recordCount="5" xr:uid="{CD30A34C-EC6B-4D08-9FC2-E3877547C380}">
  <cacheSource type="scenario"/>
  <cacheFields count="5">
    <cacheField name="$C$4:$C$7" numFmtId="0">
      <sharedItems containsNonDate="0" count="5">
        <s v="КБ Перспектива"/>
        <s v="КБ Рапсодия"/>
        <s v="КБ Нирвана"/>
        <s v="КБ Оптимальный"/>
        <s v="Банк Фаворит"/>
      </sharedItems>
    </cacheField>
    <cacheField name="$C$4:$C$7 на" numFmtId="0">
      <sharedItems containsNonDate="0" count="2">
        <s v="Michael"/>
        <s v="Автор"/>
      </sharedItems>
    </cacheField>
    <cacheField name="рез $C$14" numFmtId="0">
      <sharedItems containsSemiMixedTypes="0" containsNonDate="0" containsString="0" containsNumber="1" minValue="61260.082672473975" maxValue="190128.41010441398" count="5">
        <n v="70336.878887167084"/>
        <n v="61260.082672473975"/>
        <n v="74139.202323890524"/>
        <n v="190128.41010441398"/>
        <n v="163042.75035080942"/>
      </sharedItems>
    </cacheField>
    <cacheField name="рез $C$12" numFmtId="0">
      <sharedItems containsSemiMixedTypes="0" containsNonDate="0" containsString="0" containsNumber="1" containsInteger="1" minValue="-1100000" maxValue="-740000" count="5">
        <n v="-740000"/>
        <n v="-750000"/>
        <n v="-840000"/>
        <n v="-1100000"/>
        <n v="-860000"/>
      </sharedItems>
    </cacheField>
    <cacheField name="рез $C$10" numFmtId="0">
      <sharedItems containsSemiMixedTypes="0" containsNonDate="0" containsString="0" containsNumber="1" minValue="810336.87888716708" maxValue="1290128.410104414" count="5">
        <n v="810336.87888716708"/>
        <n v="811260.08267247397"/>
        <n v="914139.20232389052"/>
        <n v="1290128.410104414"/>
        <n v="1023042.75035080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FF6D3-E2E1-4894-B8A5-A5B506D46868}" name="Сводная таблица1" cacheId="0" applyNumberFormats="0" applyBorderFormats="0" applyFontFormats="0" applyPatternFormats="0" applyAlignmentFormats="0" applyWidthHeightFormats="1" dataCaption="Ячейки результата" updatedVersion="6" minRefreshableVersion="3" useAutoFormatting="1" rowGrandTotals="0" colGrandTotals="0" itemPrintTitles="1" createdVersion="6" indent="0" outline="1" outlineData="1" multipleFieldFilters="0" fieldListSortAscending="1">
  <location ref="A3:D8" firstHeaderRow="0" firstDataRow="1" firstDataCol="1" rowPageCount="1" colPageCount="1"/>
  <pivotFields count="5">
    <pivotField axis="axisRow" showAll="0" defaultSubtotal="0">
      <items count="5">
        <item x="4"/>
        <item x="2"/>
        <item x="3"/>
        <item x="0"/>
        <item x="1"/>
      </items>
    </pivotField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$C$14" fld="2" baseField="0" baseItem="0"/>
    <dataField name="$C$12" fld="3" baseField="0" baseItem="0"/>
    <dataField name="$C$10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D22D43-3AA3-4330-91A0-1B6AE5A2A513}" name="Таблица2" displayName="Таблица2" ref="A1:F52" totalsRowCount="1" headerRowDxfId="134" dataDxfId="133" headerRowCellStyle="Обычный 2 3 2" dataCellStyle="Обычный 2 3 2">
  <autoFilter ref="A1:F51" xr:uid="{5D5B4802-DCA6-4468-944A-CF05DC5639B4}">
    <filterColumn colId="1">
      <filters>
        <filter val="ОТД"/>
      </filters>
    </filterColumn>
  </autoFilter>
  <tableColumns count="6">
    <tableColumn id="1" xr3:uid="{7B6EE687-C459-4AD6-A998-0C4AD1D9B2AD}" name="Сотрудник" totalsRowLabel="Итог" dataDxfId="132" totalsRowDxfId="131" dataCellStyle="Обычный 2 3 2"/>
    <tableColumn id="2" xr3:uid="{35E51ED4-BD64-429F-A50F-37BD0DB1AED3}" name="Отдел" totalsRowFunction="count" dataDxfId="130" totalsRowDxfId="129" dataCellStyle="Обычный 2 3 2"/>
    <tableColumn id="3" xr3:uid="{6A2B6EFC-9F26-4C7A-8B48-4EDC442B2141}" name="Коэфф. надбавки" dataDxfId="128" totalsRowDxfId="127" dataCellStyle="Обычный 2 3 2"/>
    <tableColumn id="4" xr3:uid="{416F8D42-9D30-4BC3-A15E-383D0D177454}" name="Оклад, у.е." totalsRowFunction="sum" dataDxfId="126" totalsRowDxfId="125" dataCellStyle="Обычный 2 3 2"/>
    <tableColumn id="5" xr3:uid="{FFFC1B4B-A5F2-4371-9D5F-EAE1FCF037B7}" name="Надбавка, у.е." totalsRowFunction="average" dataDxfId="124" totalsRowDxfId="123" dataCellStyle="Обычный 2 3 2">
      <calculatedColumnFormula>Таблица2[[#This Row],[Коэфф. надбавки]]*Таблица2[[#This Row],[Оклад, у.е.]]</calculatedColumnFormula>
    </tableColumn>
    <tableColumn id="8" xr3:uid="{5AFF628D-4E6A-4130-84FE-E036A495DCF5}" name="Зарплата, у.е." totalsRowFunction="sum" dataDxfId="122" totalsRowDxfId="121" dataCellStyle="Обычный 2 3 2">
      <calculatedColumnFormula>Таблица2[[#This Row],[Надбавка, у.е.]]+Таблица2[[#This Row],[Оклад, у.е.]]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00A885-DAAF-4AF5-A8D2-D0F7CBAFDE2D}" name="Таблица3" displayName="Таблица3" ref="A1:H16" totalsRowCount="1" headerRowDxfId="120" dataDxfId="119" headerRowCellStyle="Обычный 2 3 2" dataCellStyle="Обычный 2 3 2">
  <autoFilter ref="A1:H15" xr:uid="{9C3E83CC-EEF7-499F-B5F1-110946127AEB}"/>
  <tableColumns count="8">
    <tableColumn id="1" xr3:uid="{4E3B570C-B521-4EC2-8898-6BCF17B04D40}" name="ID заказа" totalsRowLabel="Итог" dataDxfId="118" totalsRowDxfId="117" dataCellStyle="Обычный 2 3 2" totalsRowCellStyle="Обычный 2 3 2"/>
    <tableColumn id="2" xr3:uid="{5C99E501-DAEB-449C-8FAA-FCB6350864F4}" name="Наименование" dataDxfId="116" totalsRowDxfId="115" dataCellStyle="Обычный 2 3 2" totalsRowCellStyle="Обычный 2 3 2"/>
    <tableColumn id="3" xr3:uid="{EAAFC4BF-3158-4022-A556-EF9598DB101F}" name="Торговая марка" dataDxfId="114" totalsRowDxfId="113" dataCellStyle="Обычный 2 3 2" totalsRowCellStyle="Обычный 2 3 2"/>
    <tableColumn id="4" xr3:uid="{8F056C04-1786-4B45-9BAA-E89FBC448E0A}" name="Цена за шт, р." dataDxfId="112" totalsRowDxfId="111" dataCellStyle="Обычный 2 3 2" totalsRowCellStyle="Обычный 2 3 2"/>
    <tableColumn id="5" xr3:uid="{BC571364-F910-4056-B386-1957DFFDFF5B}" name="Кол-во, шт" dataDxfId="110" totalsRowDxfId="109" dataCellStyle="Обычный 2 3 2" totalsRowCellStyle="Обычный 2 3 2"/>
    <tableColumn id="6" xr3:uid="{3DD497B1-B346-420F-85BF-E2A954DF6711}" name="Скидка, р." dataDxfId="108" totalsRowDxfId="107" dataCellStyle="Обычный 2 3 2" totalsRowCellStyle="Обычный 2 3 2"/>
    <tableColumn id="7" xr3:uid="{11983820-44DC-4733-A3BF-D1FB80DB312E}" name="Сумма, р" dataDxfId="106" totalsRowDxfId="105" dataCellStyle="Обычный 2 3 2" totalsRowCellStyle="Обычный 2 3 2">
      <calculatedColumnFormula>Таблица3[[#This Row],[Цена за шт, р.]]*Таблица3[[#This Row],[Кол-во, шт]]-Таблица3[[#This Row],[Скидка, р.]]</calculatedColumnFormula>
    </tableColumn>
    <tableColumn id="8" xr3:uid="{7172E60D-A031-4847-94D5-8139F8F0623B}" name="НДС, р" totalsRowFunction="sum" dataDxfId="104" totalsRowDxfId="103" dataCellStyle="Обычный 2 3 2" totalsRowCellStyle="Обычный 2 3 2">
      <calculatedColumnFormula>Таблица3[[#This Row],[Сумма, р]]*20/120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2FB9C8-C7EA-4D4F-A5B3-0BE552C3A97A}" name="Таблица1" displayName="Таблица1" ref="A1:C8" totalsRowShown="0" headerRowDxfId="102" headerRowBorderDxfId="101" tableBorderDxfId="100" totalsRowBorderDxfId="99" headerRowCellStyle="Обычный_DHL">
  <autoFilter ref="A1:C8" xr:uid="{2194B3E1-B392-41F3-98E8-FBC866503A68}"/>
  <tableColumns count="3">
    <tableColumn id="1" xr3:uid="{D8705D9F-8C61-4B06-82A7-7DADE33E1B1B}" name="Ресурс" dataDxfId="98" dataCellStyle="Обычный_DHL"/>
    <tableColumn id="2" xr3:uid="{A09E93B1-C988-43F8-A6F3-9F897C6D0E47}" name="Стоимость 1 часа, $" dataDxfId="97" dataCellStyle="Обычный_DHL"/>
    <tableColumn id="3" xr3:uid="{6B5E5CCC-D3C0-4F4D-ADFF-4EA0D610C7F8}" name="Департамент" dataDxfId="96" dataCellStyle="Обычный_DH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A85DFB-866F-433B-9073-6E1596BB6864}" name="Таблица4" displayName="Таблица4" ref="B11:N46" totalsRowShown="0" headerRowDxfId="91" dataDxfId="90" headerRowCellStyle="Обычный 2 2" dataCellStyle="Обычный 2 2">
  <autoFilter ref="B11:N46" xr:uid="{32D92ACA-B307-4BFB-8035-347E322C1DE2}"/>
  <tableColumns count="13">
    <tableColumn id="1" xr3:uid="{3F68A809-A86E-43D1-B6F3-B2767F509613}" name="ТабельныйНомер" dataDxfId="89" dataCellStyle="Обычный 2 2"/>
    <tableColumn id="2" xr3:uid="{16FAC27D-3D3E-4713-A7FF-1E44744483F3}" name="Фамилия" dataDxfId="88" dataCellStyle="Обычный 2 2"/>
    <tableColumn id="3" xr3:uid="{A49667E7-3021-49D8-BA6D-8BCC84EFE5C2}" name="Имя" dataDxfId="87" dataCellStyle="Обычный 2 2"/>
    <tableColumn id="4" xr3:uid="{37EB3CC9-6ABF-4D54-A96C-F530903529B5}" name="Отчество" dataDxfId="86" dataCellStyle="Обычный 2 2"/>
    <tableColumn id="5" xr3:uid="{06D09E92-C9B0-4A2A-9649-2729371B5162}" name="ДатаРождения" dataDxfId="85" dataCellStyle="Обычный 2 2"/>
    <tableColumn id="6" xr3:uid="{203F779C-97E5-4C8F-BC49-B2A1EAB2AC4F}" name="Пол" dataDxfId="84" dataCellStyle="Обычный 2 2"/>
    <tableColumn id="7" xr3:uid="{168AB6D0-0DDB-46B0-AB00-456ACE5426CD}" name="Должность" dataDxfId="83" dataCellStyle="Обычный 2 2"/>
    <tableColumn id="8" xr3:uid="{730455E0-CC80-4D18-9087-0D0E6FC959C3}" name="Оклад, р" dataDxfId="82" dataCellStyle="Обычный 2 2"/>
    <tableColumn id="9" xr3:uid="{50FBD015-A518-4DF6-9013-B8C070D26605}" name="ДомашнийТелефон" dataDxfId="81" dataCellStyle="Обычный 2 2"/>
    <tableColumn id="10" xr3:uid="{440DA3BE-4241-48E9-9DDC-CAC2735DF71D}" name="МобильныйТелефон" dataDxfId="80" dataCellStyle="Обычный 2 2"/>
    <tableColumn id="11" xr3:uid="{60BCFBB9-7144-42BF-868C-14E44131349A}" name="КодОтдела" dataDxfId="79" dataCellStyle="Обычный 2 2"/>
    <tableColumn id="12" xr3:uid="{94DDC869-C40B-44AC-B38E-81B7B73A56F9}" name="ГражданствоРФ" dataDxfId="78" dataCellStyle="Обычный 2 2"/>
    <tableColumn id="13" xr3:uid="{380E52D6-3815-439D-8CD9-AA8669B5EA3D}" name="Увлечения" dataDxfId="77" dataCellStyle="Обычный 2 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E91C6C0-86D4-42FE-9D26-A9536D30542D}" name="Таблица5" displayName="Таблица5" ref="B3:D15" totalsRowShown="0" headerRowDxfId="76" headerRowCellStyle="Обычный 4 3">
  <autoFilter ref="B3:D15" xr:uid="{12EEE702-2A3D-45A3-8576-8978725545F3}"/>
  <tableColumns count="3">
    <tableColumn id="1" xr3:uid="{A4931DBB-455C-4CF5-9C82-2EC8FF4E652D}" name="Месяц" dataDxfId="75" dataCellStyle="Обычный 4 3"/>
    <tableColumn id="2" xr3:uid="{0F61B81C-765D-484B-BB84-8AB141582677}" name="Юг-Запад-Север" dataDxfId="74" dataCellStyle="Обычный 4 3"/>
    <tableColumn id="3" xr3:uid="{C9EE306E-EAD4-47EE-B15C-52539B58A2EF}" name="Юг-Восток-Север" dataDxfId="73" dataCellStyle="Обычный 4 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58D730-93AC-47A9-B351-F2B55C411A1F}" name="Таблица6" displayName="Таблица6" ref="A1:J320" totalsRowCount="1" headerRowDxfId="64" dataDxfId="65" headerRowCellStyle="Обычный 2 3 2" dataCellStyle="Обычный 2 3 2">
  <autoFilter ref="A1:J319" xr:uid="{9F01CEEF-3D34-4D11-8876-25ABBF100D08}">
    <filterColumn colId="0">
      <filters>
        <filter val="Соковыжималка"/>
      </filters>
    </filterColumn>
    <filterColumn colId="4">
      <filters>
        <dateGroupItem year="2012" month="5" dateTimeGrouping="month"/>
      </filters>
    </filterColumn>
  </autoFilter>
  <tableColumns count="10">
    <tableColumn id="1" xr3:uid="{4FD7D8AA-214A-4FC4-81CD-23B4B54BD0FD}" name="Наименование" totalsRowLabel="Итог" dataDxfId="72" totalsRowDxfId="60" dataCellStyle="Обычный 2 3 2"/>
    <tableColumn id="2" xr3:uid="{8F19CEDE-7EAD-4722-A745-FA76CF6DAE25}" name="Производитель" dataDxfId="71" totalsRowDxfId="59" dataCellStyle="Обычный 2 3 2"/>
    <tableColumn id="3" xr3:uid="{4C5B2227-54F7-4400-A012-B295D1EA72C7}" name="Цена за шт, р" totalsRowFunction="average" dataDxfId="70" totalsRowDxfId="52" dataCellStyle="Обычный 2 3 2"/>
    <tableColumn id="4" xr3:uid="{9875193E-A22E-4DFD-8BE0-FE1E1503123C}" name="Поставщик" dataDxfId="69" totalsRowDxfId="58" dataCellStyle="Обычный 2 3 2"/>
    <tableColumn id="5" xr3:uid="{E8733111-040F-48F2-BFAE-ADB80D5EA542}" name="День поставки" totalsRowFunction="count" dataDxfId="68" totalsRowDxfId="55" dataCellStyle="Обычный 2 3 2"/>
    <tableColumn id="6" xr3:uid="{1CA9A9A4-B16C-4F01-BEBA-D153D0B382DD}" name="Количество, шт" dataDxfId="67" totalsRowDxfId="57" dataCellStyle="Обычный 2 3 2"/>
    <tableColumn id="7" xr3:uid="{3EBF3485-D51D-4603-B4A7-375DD262183A}" name="Брак, шт" dataDxfId="66" totalsRowDxfId="56" dataCellStyle="Обычный 2 3 2"/>
    <tableColumn id="8" xr3:uid="{C457D1B3-85FA-4D2E-A897-B8D5972C72D0}" name="Стоимость партии, р" totalsRowFunction="sum" dataDxfId="63" totalsRowDxfId="54" dataCellStyle="Обычный 2 3 2">
      <calculatedColumnFormula>Таблица6[[#This Row],[Цена за шт, р]]*Таблица6[[#This Row],[Количество, шт]]</calculatedColumnFormula>
    </tableColumn>
    <tableColumn id="9" xr3:uid="{CD7091C4-0974-4DE4-88E0-6A963D4E2101}" name="Стоимость брака, р" totalsRowFunction="sum" dataDxfId="62" totalsRowDxfId="53" dataCellStyle="Обычный 2 3 2">
      <calculatedColumnFormula>Таблица6[[#This Row],[Брак, шт]]*Таблица6[[#This Row],[Цена за шт, р]]</calculatedColumnFormula>
    </tableColumn>
    <tableColumn id="10" xr3:uid="{F3582488-FB12-46A0-92AE-3E00480A38B1}" name="Доля брака, %" totalsRowFunction="max" dataDxfId="61" totalsRowDxfId="51" dataCellStyle="Процентный">
      <calculatedColumnFormula>Таблица6[[#This Row],[Брак, шт]]/Таблица6[[#This Row],[Количество, шт]]</calculatedColumnFormula>
    </tableColumn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3F9CBB-B00D-4489-B0FA-EB95D11AC16F}" name="Таблица7" displayName="Таблица7" ref="A2:D304" totalsRowShown="0" headerRowDxfId="43" headerRowBorderDxfId="49" tableBorderDxfId="50" totalsRowBorderDxfId="48" headerRowCellStyle="Обычный 2 3 2">
  <autoFilter ref="A2:D304" xr:uid="{E94FF1FF-9C15-463E-90ED-BEB949C00BF0}">
    <filterColumn colId="0">
      <filters>
        <dateGroupItem year="2012" dateTimeGrouping="year"/>
        <dateGroupItem year="2011" dateTimeGrouping="year"/>
      </filters>
    </filterColumn>
    <filterColumn colId="3">
      <filters>
        <filter val="АО &quot;Рапсодия&quot;"/>
        <filter val="ЗАО &quot;Рапсодия&quot;"/>
        <filter val="компания &quot;Рапсодия&quot;"/>
        <filter val="Лицей &quot;Рапсодия&quot;"/>
        <filter val="ООО &quot;Рапсодия&quot;"/>
        <filter val="фирма &quot;Рапсодия&quot;"/>
      </filters>
    </filterColumn>
  </autoFilter>
  <tableColumns count="4">
    <tableColumn id="1" xr3:uid="{0A09DFC1-92F7-45D4-93E8-206F392418F8}" name="Дата" dataDxfId="47" dataCellStyle="Обычный 2 3 2"/>
    <tableColumn id="2" xr3:uid="{AA05893A-9070-41FB-AD52-F49871B3BD39}" name="Наименование" dataDxfId="46" dataCellStyle="Обычный 2 3 2"/>
    <tableColumn id="3" xr3:uid="{C26D5282-ED0E-4BFC-B00F-442ACDDC3725}" name="Сумма, руб" dataDxfId="45" dataCellStyle="Обычный 2 3 2"/>
    <tableColumn id="4" xr3:uid="{F95B7B3B-5EF0-4898-9FCF-273A1D26FFBE}" name="Клиент" dataDxfId="44" dataCellStyle="Обычный 2 3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externalLinkPath" Target="&#1052;&#1091;&#1088;&#1084;&#1072;&#1085;&#1089;&#1082;.xlsx" TargetMode="External"/><Relationship Id="rId2" Type="http://schemas.openxmlformats.org/officeDocument/2006/relationships/externalLinkPath" Target="&#1052;&#1086;&#1089;&#1082;&#1074;&#1072;.xlsx" TargetMode="External"/><Relationship Id="rId1" Type="http://schemas.openxmlformats.org/officeDocument/2006/relationships/externalLinkPath" Target="&#1042;&#1083;&#1072;&#1076;&#1080;&#1074;&#1086;&#1089;&#1090;&#1086;&#1082;.xlsx" TargetMode="External"/><Relationship Id="rId5" Type="http://schemas.openxmlformats.org/officeDocument/2006/relationships/drawing" Target="../drawings/drawing26.xml"/><Relationship Id="rId4" Type="http://schemas.openxmlformats.org/officeDocument/2006/relationships/externalLinkPath" Target="&#1057;&#1086;&#1095;&#1080;.xlsx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cbr.ru/currency_base/dynamics/?UniDbQuery.Posted=True&amp;UniDbQuery.mode=1&amp;UniDbQuery.date_req1=&amp;UniDbQuery.date_req2=&amp;UniDbQuery.VAL_NM_RQ=R01235&amp;UniDbQuery.FromDate=21.09.2019&amp;UniDbQuery.ToDate=28.09.2019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7.bin"/><Relationship Id="rId4" Type="http://schemas.openxmlformats.org/officeDocument/2006/relationships/ctrlProp" Target="../ctrlProps/ctrlProp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2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B322E-2EEA-4AA1-B87E-E988B087A2AC}">
  <dimension ref="A1:D69"/>
  <sheetViews>
    <sheetView topLeftCell="A32" workbookViewId="0">
      <selection activeCell="B17" sqref="B17"/>
    </sheetView>
  </sheetViews>
  <sheetFormatPr defaultRowHeight="15"/>
  <cols>
    <col min="1" max="1" width="9.140625" bestFit="1" customWidth="1"/>
    <col min="2" max="2" width="133.28515625" customWidth="1"/>
    <col min="3" max="3" width="76.42578125" customWidth="1"/>
    <col min="4" max="4" width="75" customWidth="1"/>
  </cols>
  <sheetData>
    <row r="1" spans="1:4" ht="18.75">
      <c r="A1" s="337" t="s">
        <v>1318</v>
      </c>
      <c r="B1" s="338" t="s">
        <v>1319</v>
      </c>
      <c r="C1" s="344" t="s">
        <v>1419</v>
      </c>
    </row>
    <row r="2" spans="1:4" ht="18.75">
      <c r="B2" s="339" t="s">
        <v>1320</v>
      </c>
      <c r="D2" s="336"/>
    </row>
    <row r="3" spans="1:4" ht="15.75">
      <c r="A3" s="341" t="s">
        <v>1321</v>
      </c>
      <c r="B3" s="340" t="s">
        <v>1316</v>
      </c>
      <c r="C3" t="s">
        <v>1416</v>
      </c>
      <c r="D3" s="336"/>
    </row>
    <row r="4" spans="1:4" ht="15.75">
      <c r="A4" s="341" t="s">
        <v>1322</v>
      </c>
      <c r="B4" s="340" t="s">
        <v>1317</v>
      </c>
      <c r="C4" s="342" t="s">
        <v>1417</v>
      </c>
      <c r="D4" s="336"/>
    </row>
    <row r="5" spans="1:4" ht="15.75">
      <c r="A5" s="341" t="s">
        <v>1323</v>
      </c>
      <c r="B5" s="340"/>
      <c r="C5" s="342" t="s">
        <v>1418</v>
      </c>
      <c r="D5" s="336"/>
    </row>
    <row r="6" spans="1:4" ht="18.75">
      <c r="A6" s="341"/>
      <c r="B6" s="339" t="s">
        <v>1324</v>
      </c>
      <c r="C6" s="342"/>
      <c r="D6" s="336"/>
    </row>
    <row r="7" spans="1:4" ht="15.75">
      <c r="A7" s="341" t="s">
        <v>1328</v>
      </c>
      <c r="B7" s="340" t="s">
        <v>1325</v>
      </c>
      <c r="C7" s="342" t="s">
        <v>1420</v>
      </c>
    </row>
    <row r="8" spans="1:4" ht="15.75">
      <c r="A8" s="341" t="s">
        <v>1329</v>
      </c>
      <c r="B8" s="340" t="s">
        <v>1327</v>
      </c>
    </row>
    <row r="9" spans="1:4" ht="15.75">
      <c r="A9" s="341" t="s">
        <v>1330</v>
      </c>
      <c r="B9" s="340"/>
      <c r="C9" t="s">
        <v>1431</v>
      </c>
    </row>
    <row r="10" spans="1:4" ht="15.75">
      <c r="A10" s="341" t="s">
        <v>1331</v>
      </c>
      <c r="B10" s="340" t="s">
        <v>1326</v>
      </c>
    </row>
    <row r="11" spans="1:4" ht="18.75">
      <c r="B11" s="339" t="s">
        <v>1332</v>
      </c>
      <c r="D11" s="336"/>
    </row>
    <row r="12" spans="1:4" ht="15.75">
      <c r="A12" s="341" t="s">
        <v>1333</v>
      </c>
      <c r="B12" s="340" t="s">
        <v>1339</v>
      </c>
      <c r="C12" t="s">
        <v>1421</v>
      </c>
      <c r="D12" s="336"/>
    </row>
    <row r="13" spans="1:4" ht="15.75">
      <c r="A13" s="341" t="s">
        <v>1334</v>
      </c>
      <c r="B13" s="340" t="s">
        <v>1337</v>
      </c>
      <c r="C13" s="342" t="s">
        <v>1421</v>
      </c>
      <c r="D13" s="336"/>
    </row>
    <row r="14" spans="1:4" ht="15.75">
      <c r="A14" s="341" t="s">
        <v>1335</v>
      </c>
      <c r="B14" s="340" t="s">
        <v>1338</v>
      </c>
      <c r="C14" s="342" t="s">
        <v>1421</v>
      </c>
      <c r="D14" s="336"/>
    </row>
    <row r="15" spans="1:4" ht="15.75">
      <c r="A15" s="341" t="s">
        <v>1336</v>
      </c>
      <c r="B15" s="340"/>
      <c r="D15" s="336"/>
    </row>
    <row r="16" spans="1:4" ht="18.75">
      <c r="B16" s="339" t="s">
        <v>1340</v>
      </c>
      <c r="D16" s="336"/>
    </row>
    <row r="17" spans="1:4" ht="15.75">
      <c r="A17" s="341" t="s">
        <v>1342</v>
      </c>
      <c r="B17" s="340" t="s">
        <v>1341</v>
      </c>
      <c r="C17" t="s">
        <v>1422</v>
      </c>
    </row>
    <row r="18" spans="1:4">
      <c r="A18" s="341" t="s">
        <v>1343</v>
      </c>
    </row>
    <row r="19" spans="1:4">
      <c r="A19" s="341" t="s">
        <v>1344</v>
      </c>
    </row>
    <row r="20" spans="1:4" ht="15.75">
      <c r="A20" s="341" t="s">
        <v>1345</v>
      </c>
      <c r="B20" s="340" t="s">
        <v>1350</v>
      </c>
      <c r="C20" t="s">
        <v>1423</v>
      </c>
      <c r="D20" s="336"/>
    </row>
    <row r="21" spans="1:4" ht="15.75">
      <c r="A21" s="341" t="s">
        <v>1346</v>
      </c>
      <c r="B21" s="340"/>
      <c r="D21" s="336"/>
    </row>
    <row r="22" spans="1:4" ht="225">
      <c r="A22" s="341" t="s">
        <v>1349</v>
      </c>
      <c r="B22" s="340" t="s">
        <v>1351</v>
      </c>
      <c r="C22" s="343" t="s">
        <v>1424</v>
      </c>
      <c r="D22" s="336"/>
    </row>
    <row r="23" spans="1:4" ht="18.75">
      <c r="B23" s="339" t="s">
        <v>1347</v>
      </c>
    </row>
    <row r="24" spans="1:4" ht="15.75">
      <c r="A24" s="341" t="s">
        <v>1348</v>
      </c>
      <c r="B24" s="340" t="s">
        <v>1356</v>
      </c>
      <c r="C24" t="s">
        <v>1425</v>
      </c>
      <c r="D24" s="336"/>
    </row>
    <row r="25" spans="1:4" ht="15.75">
      <c r="A25" s="341" t="s">
        <v>1352</v>
      </c>
      <c r="B25" s="340"/>
      <c r="D25" s="336"/>
    </row>
    <row r="26" spans="1:4" ht="15.75">
      <c r="A26" s="341" t="s">
        <v>1353</v>
      </c>
      <c r="B26" s="340"/>
      <c r="D26" s="336"/>
    </row>
    <row r="27" spans="1:4" ht="15.75">
      <c r="A27" s="341" t="s">
        <v>1354</v>
      </c>
      <c r="B27" s="340" t="s">
        <v>1357</v>
      </c>
      <c r="D27" s="336"/>
    </row>
    <row r="28" spans="1:4" ht="15.75">
      <c r="A28" s="341" t="s">
        <v>1355</v>
      </c>
      <c r="B28" s="340"/>
      <c r="D28" s="336"/>
    </row>
    <row r="29" spans="1:4" ht="18.75">
      <c r="B29" s="339" t="s">
        <v>1358</v>
      </c>
    </row>
    <row r="30" spans="1:4" ht="15.75">
      <c r="A30" s="341" t="s">
        <v>1359</v>
      </c>
      <c r="B30" s="340" t="s">
        <v>1363</v>
      </c>
      <c r="C30" t="s">
        <v>1420</v>
      </c>
      <c r="D30" s="336"/>
    </row>
    <row r="31" spans="1:4" ht="15.75">
      <c r="A31" s="341" t="s">
        <v>1360</v>
      </c>
      <c r="B31" s="340" t="s">
        <v>1364</v>
      </c>
    </row>
    <row r="32" spans="1:4" ht="15.75">
      <c r="A32" s="341" t="s">
        <v>1361</v>
      </c>
      <c r="B32" s="340"/>
    </row>
    <row r="33" spans="1:4" ht="15.75">
      <c r="A33" s="341" t="s">
        <v>1362</v>
      </c>
      <c r="B33" s="340" t="s">
        <v>1365</v>
      </c>
    </row>
    <row r="34" spans="1:4" ht="18.75">
      <c r="B34" s="339" t="s">
        <v>1366</v>
      </c>
    </row>
    <row r="35" spans="1:4" ht="15.75">
      <c r="A35" s="341" t="s">
        <v>1367</v>
      </c>
      <c r="B35" s="340" t="s">
        <v>1370</v>
      </c>
      <c r="C35" t="s">
        <v>1426</v>
      </c>
      <c r="D35" s="336"/>
    </row>
    <row r="36" spans="1:4" ht="15.75">
      <c r="A36" s="341" t="s">
        <v>1368</v>
      </c>
      <c r="B36" s="340" t="s">
        <v>1371</v>
      </c>
      <c r="C36" t="s">
        <v>1427</v>
      </c>
      <c r="D36" s="336"/>
    </row>
    <row r="37" spans="1:4" ht="15.75">
      <c r="A37" s="341" t="s">
        <v>1369</v>
      </c>
      <c r="B37" s="340" t="s">
        <v>1372</v>
      </c>
      <c r="C37" t="s">
        <v>1428</v>
      </c>
      <c r="D37" s="336"/>
    </row>
    <row r="38" spans="1:4" ht="15.75">
      <c r="A38" s="341" t="s">
        <v>1373</v>
      </c>
      <c r="B38" s="340"/>
      <c r="D38" s="336"/>
    </row>
    <row r="39" spans="1:4" ht="18.75">
      <c r="B39" s="339" t="s">
        <v>1374</v>
      </c>
    </row>
    <row r="40" spans="1:4" ht="15.75">
      <c r="A40" s="341" t="s">
        <v>1375</v>
      </c>
      <c r="B40" s="340" t="s">
        <v>1380</v>
      </c>
      <c r="C40" t="s">
        <v>1429</v>
      </c>
      <c r="D40" s="336"/>
    </row>
    <row r="41" spans="1:4" ht="15.75">
      <c r="A41" s="341" t="s">
        <v>1376</v>
      </c>
      <c r="B41" s="340"/>
      <c r="D41" s="336"/>
    </row>
    <row r="42" spans="1:4" ht="15.75">
      <c r="A42" s="341" t="s">
        <v>1377</v>
      </c>
      <c r="B42" s="340" t="s">
        <v>1381</v>
      </c>
    </row>
    <row r="43" spans="1:4" ht="15.75">
      <c r="A43" s="341" t="s">
        <v>1378</v>
      </c>
      <c r="B43" s="340" t="s">
        <v>1382</v>
      </c>
      <c r="C43" t="s">
        <v>1430</v>
      </c>
    </row>
    <row r="44" spans="1:4" ht="15.75">
      <c r="A44" s="341" t="s">
        <v>1379</v>
      </c>
      <c r="B44" s="340" t="s">
        <v>1383</v>
      </c>
    </row>
    <row r="45" spans="1:4" ht="18.75">
      <c r="B45" s="339" t="s">
        <v>1432</v>
      </c>
    </row>
    <row r="46" spans="1:4" ht="15.75">
      <c r="A46" s="341" t="s">
        <v>1384</v>
      </c>
      <c r="B46" s="340" t="s">
        <v>1387</v>
      </c>
      <c r="D46" s="336"/>
    </row>
    <row r="47" spans="1:4" ht="15.75">
      <c r="A47" s="341" t="s">
        <v>1385</v>
      </c>
      <c r="B47" s="340" t="s">
        <v>1388</v>
      </c>
      <c r="D47" s="336"/>
    </row>
    <row r="48" spans="1:4" ht="15.75">
      <c r="A48" s="341" t="s">
        <v>1386</v>
      </c>
      <c r="B48" s="340"/>
      <c r="D48" s="336"/>
    </row>
    <row r="49" spans="1:2" ht="18.75">
      <c r="B49" s="339" t="s">
        <v>1389</v>
      </c>
    </row>
    <row r="50" spans="1:2" ht="15.75">
      <c r="A50" s="341" t="s">
        <v>1390</v>
      </c>
      <c r="B50" s="340" t="s">
        <v>1392</v>
      </c>
    </row>
    <row r="51" spans="1:2" ht="15.75">
      <c r="A51" s="341" t="s">
        <v>1391</v>
      </c>
      <c r="B51" s="340" t="s">
        <v>1393</v>
      </c>
    </row>
    <row r="52" spans="1:2" ht="18.75">
      <c r="B52" s="339" t="s">
        <v>1394</v>
      </c>
    </row>
    <row r="53" spans="1:2" ht="15.75">
      <c r="A53" s="341" t="s">
        <v>1395</v>
      </c>
      <c r="B53" s="340" t="s">
        <v>1398</v>
      </c>
    </row>
    <row r="54" spans="1:2" ht="15.75">
      <c r="A54" s="341" t="s">
        <v>1396</v>
      </c>
      <c r="B54" s="340" t="s">
        <v>1399</v>
      </c>
    </row>
    <row r="55" spans="1:2" ht="15.75">
      <c r="A55" s="341" t="s">
        <v>1397</v>
      </c>
      <c r="B55" s="340"/>
    </row>
    <row r="56" spans="1:2" ht="18.75">
      <c r="B56" s="339" t="s">
        <v>1414</v>
      </c>
    </row>
    <row r="57" spans="1:2" ht="15.75">
      <c r="A57" s="341" t="s">
        <v>1400</v>
      </c>
      <c r="B57" s="340" t="s">
        <v>1402</v>
      </c>
    </row>
    <row r="58" spans="1:2" ht="15.75">
      <c r="A58" s="341" t="s">
        <v>1401</v>
      </c>
      <c r="B58" s="340" t="s">
        <v>1403</v>
      </c>
    </row>
    <row r="59" spans="1:2" ht="18.75">
      <c r="B59" s="339" t="s">
        <v>1415</v>
      </c>
    </row>
    <row r="60" spans="1:2" ht="15.75">
      <c r="B60" s="340" t="s">
        <v>1404</v>
      </c>
    </row>
    <row r="61" spans="1:2" ht="15.75">
      <c r="B61" s="340" t="s">
        <v>1405</v>
      </c>
    </row>
    <row r="62" spans="1:2" ht="15.75">
      <c r="B62" s="345" t="s">
        <v>1406</v>
      </c>
    </row>
    <row r="63" spans="1:2" ht="15.75">
      <c r="B63" s="345" t="s">
        <v>1407</v>
      </c>
    </row>
    <row r="64" spans="1:2" ht="15.75">
      <c r="B64" s="345" t="s">
        <v>1408</v>
      </c>
    </row>
    <row r="65" spans="2:2" ht="15.75">
      <c r="B65" s="345" t="s">
        <v>1409</v>
      </c>
    </row>
    <row r="66" spans="2:2" ht="15.75">
      <c r="B66" s="345" t="s">
        <v>1410</v>
      </c>
    </row>
    <row r="67" spans="2:2" ht="15.75">
      <c r="B67" s="345" t="s">
        <v>1411</v>
      </c>
    </row>
    <row r="68" spans="2:2" ht="15.75">
      <c r="B68" s="345" t="s">
        <v>1412</v>
      </c>
    </row>
    <row r="69" spans="2:2" ht="15.75">
      <c r="B69" s="345" t="s">
        <v>1413</v>
      </c>
    </row>
  </sheetData>
  <phoneticPr fontId="6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E4D96-CDAF-441D-81E7-EB615DF0D8CC}">
  <sheetPr>
    <tabColor rgb="FF92D050"/>
  </sheetPr>
  <dimension ref="A1:G52"/>
  <sheetViews>
    <sheetView showGridLines="0" topLeftCell="A10" zoomScaleNormal="100" workbookViewId="0">
      <selection activeCell="C47" sqref="C47"/>
    </sheetView>
  </sheetViews>
  <sheetFormatPr defaultRowHeight="15.75"/>
  <cols>
    <col min="1" max="1" width="20.5703125" style="11" bestFit="1" customWidth="1"/>
    <col min="2" max="2" width="9.85546875" style="11" customWidth="1"/>
    <col min="3" max="3" width="22" style="11" customWidth="1"/>
    <col min="4" max="4" width="14.5703125" style="11" customWidth="1"/>
    <col min="5" max="5" width="17.85546875" style="11" customWidth="1"/>
    <col min="6" max="6" width="16.140625" style="11" customWidth="1"/>
    <col min="7" max="16384" width="9.140625" style="11"/>
  </cols>
  <sheetData>
    <row r="1" spans="1:7">
      <c r="A1" s="12" t="s">
        <v>50</v>
      </c>
      <c r="B1" s="12" t="s">
        <v>75</v>
      </c>
      <c r="C1" s="22" t="s">
        <v>76</v>
      </c>
      <c r="D1" s="12" t="s">
        <v>77</v>
      </c>
      <c r="E1" s="12" t="s">
        <v>78</v>
      </c>
      <c r="F1" s="350" t="s">
        <v>1433</v>
      </c>
      <c r="G1" s="350"/>
    </row>
    <row r="2" spans="1:7" hidden="1">
      <c r="A2" s="12" t="s">
        <v>44</v>
      </c>
      <c r="B2" s="12" t="s">
        <v>79</v>
      </c>
      <c r="C2" s="22">
        <v>1.2</v>
      </c>
      <c r="D2" s="12">
        <v>750</v>
      </c>
      <c r="E2" s="12">
        <f>Таблица2[[#This Row],[Коэфф. надбавки]]*Таблица2[[#This Row],[Оклад, у.е.]]</f>
        <v>900</v>
      </c>
      <c r="F2" s="350">
        <f>Таблица2[[#This Row],[Надбавка, у.е.]]+Таблица2[[#This Row],[Оклад, у.е.]]</f>
        <v>1650</v>
      </c>
      <c r="G2" s="350"/>
    </row>
    <row r="3" spans="1:7" hidden="1">
      <c r="A3" s="12" t="s">
        <v>43</v>
      </c>
      <c r="B3" s="12" t="s">
        <v>80</v>
      </c>
      <c r="C3" s="22">
        <v>1</v>
      </c>
      <c r="D3" s="12">
        <v>600</v>
      </c>
      <c r="E3" s="12">
        <f>Таблица2[[#This Row],[Коэфф. надбавки]]*Таблица2[[#This Row],[Оклад, у.е.]]</f>
        <v>600</v>
      </c>
      <c r="F3" s="350">
        <f>Таблица2[[#This Row],[Надбавка, у.е.]]+Таблица2[[#This Row],[Оклад, у.е.]]</f>
        <v>1200</v>
      </c>
      <c r="G3" s="350"/>
    </row>
    <row r="4" spans="1:7">
      <c r="A4" s="12" t="s">
        <v>42</v>
      </c>
      <c r="B4" s="12" t="s">
        <v>81</v>
      </c>
      <c r="C4" s="22">
        <v>1.5</v>
      </c>
      <c r="D4" s="12">
        <v>800</v>
      </c>
      <c r="E4" s="12">
        <f>Таблица2[[#This Row],[Коэфф. надбавки]]*Таблица2[[#This Row],[Оклад, у.е.]]</f>
        <v>1200</v>
      </c>
      <c r="F4" s="350">
        <f>Таблица2[[#This Row],[Надбавка, у.е.]]+Таблица2[[#This Row],[Оклад, у.е.]]</f>
        <v>2000</v>
      </c>
      <c r="G4" s="350"/>
    </row>
    <row r="5" spans="1:7">
      <c r="A5" s="12" t="s">
        <v>41</v>
      </c>
      <c r="B5" s="12" t="s">
        <v>81</v>
      </c>
      <c r="C5" s="22">
        <v>1.2</v>
      </c>
      <c r="D5" s="12">
        <v>1130</v>
      </c>
      <c r="E5" s="12">
        <f>Таблица2[[#This Row],[Коэфф. надбавки]]*Таблица2[[#This Row],[Оклад, у.е.]]</f>
        <v>1356</v>
      </c>
      <c r="F5" s="350">
        <f>Таблица2[[#This Row],[Надбавка, у.е.]]+Таблица2[[#This Row],[Оклад, у.е.]]</f>
        <v>2486</v>
      </c>
      <c r="G5" s="350"/>
    </row>
    <row r="6" spans="1:7" hidden="1">
      <c r="A6" s="12" t="s">
        <v>40</v>
      </c>
      <c r="B6" s="12" t="s">
        <v>82</v>
      </c>
      <c r="C6" s="22">
        <v>1</v>
      </c>
      <c r="D6" s="12">
        <v>1000</v>
      </c>
      <c r="E6" s="12">
        <f>Таблица2[[#This Row],[Коэфф. надбавки]]*Таблица2[[#This Row],[Оклад, у.е.]]</f>
        <v>1000</v>
      </c>
      <c r="F6" s="350">
        <f>Таблица2[[#This Row],[Надбавка, у.е.]]+Таблица2[[#This Row],[Оклад, у.е.]]</f>
        <v>2000</v>
      </c>
      <c r="G6" s="350"/>
    </row>
    <row r="7" spans="1:7" hidden="1">
      <c r="A7" s="12" t="s">
        <v>39</v>
      </c>
      <c r="B7" s="12" t="s">
        <v>82</v>
      </c>
      <c r="C7" s="22">
        <v>1.2</v>
      </c>
      <c r="D7" s="12">
        <v>1350</v>
      </c>
      <c r="E7" s="12">
        <f>Таблица2[[#This Row],[Коэфф. надбавки]]*Таблица2[[#This Row],[Оклад, у.е.]]</f>
        <v>1620</v>
      </c>
      <c r="F7" s="350">
        <f>Таблица2[[#This Row],[Надбавка, у.е.]]+Таблица2[[#This Row],[Оклад, у.е.]]</f>
        <v>2970</v>
      </c>
      <c r="G7" s="350"/>
    </row>
    <row r="8" spans="1:7" hidden="1">
      <c r="A8" s="12" t="s">
        <v>38</v>
      </c>
      <c r="B8" s="12" t="s">
        <v>79</v>
      </c>
      <c r="C8" s="22">
        <v>1</v>
      </c>
      <c r="D8" s="12">
        <v>1100</v>
      </c>
      <c r="E8" s="12">
        <f>Таблица2[[#This Row],[Коэфф. надбавки]]*Таблица2[[#This Row],[Оклад, у.е.]]</f>
        <v>1100</v>
      </c>
      <c r="F8" s="350">
        <f>Таблица2[[#This Row],[Надбавка, у.е.]]+Таблица2[[#This Row],[Оклад, у.е.]]</f>
        <v>2200</v>
      </c>
      <c r="G8" s="350"/>
    </row>
    <row r="9" spans="1:7" hidden="1">
      <c r="A9" s="12" t="s">
        <v>37</v>
      </c>
      <c r="B9" s="12" t="s">
        <v>80</v>
      </c>
      <c r="C9" s="22">
        <v>1.2</v>
      </c>
      <c r="D9" s="12">
        <v>1520</v>
      </c>
      <c r="E9" s="12">
        <f>Таблица2[[#This Row],[Коэфф. надбавки]]*Таблица2[[#This Row],[Оклад, у.е.]]</f>
        <v>1824</v>
      </c>
      <c r="F9" s="350">
        <f>Таблица2[[#This Row],[Надбавка, у.е.]]+Таблица2[[#This Row],[Оклад, у.е.]]</f>
        <v>3344</v>
      </c>
      <c r="G9" s="350"/>
    </row>
    <row r="10" spans="1:7">
      <c r="A10" s="12" t="s">
        <v>36</v>
      </c>
      <c r="B10" s="12" t="s">
        <v>81</v>
      </c>
      <c r="C10" s="22">
        <v>1.2</v>
      </c>
      <c r="D10" s="12">
        <v>1520</v>
      </c>
      <c r="E10" s="12">
        <f>Таблица2[[#This Row],[Коэфф. надбавки]]*Таблица2[[#This Row],[Оклад, у.е.]]</f>
        <v>1824</v>
      </c>
      <c r="F10" s="350">
        <f>Таблица2[[#This Row],[Надбавка, у.е.]]+Таблица2[[#This Row],[Оклад, у.е.]]</f>
        <v>3344</v>
      </c>
      <c r="G10" s="350"/>
    </row>
    <row r="11" spans="1:7" hidden="1">
      <c r="A11" s="12" t="s">
        <v>35</v>
      </c>
      <c r="B11" s="12" t="s">
        <v>79</v>
      </c>
      <c r="C11" s="22">
        <v>1</v>
      </c>
      <c r="D11" s="12">
        <v>1090</v>
      </c>
      <c r="E11" s="12">
        <f>Таблица2[[#This Row],[Коэфф. надбавки]]*Таблица2[[#This Row],[Оклад, у.е.]]</f>
        <v>1090</v>
      </c>
      <c r="F11" s="350">
        <f>Таблица2[[#This Row],[Надбавка, у.е.]]+Таблица2[[#This Row],[Оклад, у.е.]]</f>
        <v>2180</v>
      </c>
      <c r="G11" s="350"/>
    </row>
    <row r="12" spans="1:7" hidden="1">
      <c r="A12" s="12" t="s">
        <v>34</v>
      </c>
      <c r="B12" s="12" t="s">
        <v>79</v>
      </c>
      <c r="C12" s="22">
        <v>1</v>
      </c>
      <c r="D12" s="12">
        <v>1180</v>
      </c>
      <c r="E12" s="12">
        <f>Таблица2[[#This Row],[Коэфф. надбавки]]*Таблица2[[#This Row],[Оклад, у.е.]]</f>
        <v>1180</v>
      </c>
      <c r="F12" s="350">
        <f>Таблица2[[#This Row],[Надбавка, у.е.]]+Таблица2[[#This Row],[Оклад, у.е.]]</f>
        <v>2360</v>
      </c>
      <c r="G12" s="350"/>
    </row>
    <row r="13" spans="1:7">
      <c r="A13" s="12" t="s">
        <v>33</v>
      </c>
      <c r="B13" s="12" t="s">
        <v>81</v>
      </c>
      <c r="C13" s="22">
        <v>1.4</v>
      </c>
      <c r="D13" s="12">
        <v>1460</v>
      </c>
      <c r="E13" s="12">
        <f>Таблица2[[#This Row],[Коэфф. надбавки]]*Таблица2[[#This Row],[Оклад, у.е.]]</f>
        <v>2043.9999999999998</v>
      </c>
      <c r="F13" s="350">
        <f>Таблица2[[#This Row],[Надбавка, у.е.]]+Таблица2[[#This Row],[Оклад, у.е.]]</f>
        <v>3504</v>
      </c>
      <c r="G13" s="350"/>
    </row>
    <row r="14" spans="1:7" hidden="1">
      <c r="A14" s="12" t="s">
        <v>32</v>
      </c>
      <c r="B14" s="12" t="s">
        <v>82</v>
      </c>
      <c r="C14" s="22">
        <v>2</v>
      </c>
      <c r="D14" s="12">
        <v>1430</v>
      </c>
      <c r="E14" s="12">
        <f>Таблица2[[#This Row],[Коэфф. надбавки]]*Таблица2[[#This Row],[Оклад, у.е.]]</f>
        <v>2860</v>
      </c>
      <c r="F14" s="350">
        <f>Таблица2[[#This Row],[Надбавка, у.е.]]+Таблица2[[#This Row],[Оклад, у.е.]]</f>
        <v>4290</v>
      </c>
      <c r="G14" s="350"/>
    </row>
    <row r="15" spans="1:7" hidden="1">
      <c r="A15" s="12" t="s">
        <v>31</v>
      </c>
      <c r="B15" s="12" t="s">
        <v>79</v>
      </c>
      <c r="C15" s="22">
        <v>2</v>
      </c>
      <c r="D15" s="12">
        <v>1120</v>
      </c>
      <c r="E15" s="12">
        <f>Таблица2[[#This Row],[Коэфф. надбавки]]*Таблица2[[#This Row],[Оклад, у.е.]]</f>
        <v>2240</v>
      </c>
      <c r="F15" s="350">
        <f>Таблица2[[#This Row],[Надбавка, у.е.]]+Таблица2[[#This Row],[Оклад, у.е.]]</f>
        <v>3360</v>
      </c>
      <c r="G15" s="350"/>
    </row>
    <row r="16" spans="1:7">
      <c r="A16" s="12" t="s">
        <v>62</v>
      </c>
      <c r="B16" s="12" t="s">
        <v>81</v>
      </c>
      <c r="C16" s="22">
        <v>1</v>
      </c>
      <c r="D16" s="12">
        <v>1175</v>
      </c>
      <c r="E16" s="12">
        <f>Таблица2[[#This Row],[Коэфф. надбавки]]*Таблица2[[#This Row],[Оклад, у.е.]]</f>
        <v>1175</v>
      </c>
      <c r="F16" s="350">
        <f>Таблица2[[#This Row],[Надбавка, у.е.]]+Таблица2[[#This Row],[Оклад, у.е.]]</f>
        <v>2350</v>
      </c>
      <c r="G16" s="350"/>
    </row>
    <row r="17" spans="1:7" hidden="1">
      <c r="A17" s="12" t="s">
        <v>61</v>
      </c>
      <c r="B17" s="12" t="s">
        <v>80</v>
      </c>
      <c r="C17" s="22">
        <v>1.2</v>
      </c>
      <c r="D17" s="12">
        <v>1250</v>
      </c>
      <c r="E17" s="12">
        <f>Таблица2[[#This Row],[Коэфф. надбавки]]*Таблица2[[#This Row],[Оклад, у.е.]]</f>
        <v>1500</v>
      </c>
      <c r="F17" s="350">
        <f>Таблица2[[#This Row],[Надбавка, у.е.]]+Таблица2[[#This Row],[Оклад, у.е.]]</f>
        <v>2750</v>
      </c>
      <c r="G17" s="350"/>
    </row>
    <row r="18" spans="1:7" hidden="1">
      <c r="A18" s="12" t="s">
        <v>60</v>
      </c>
      <c r="B18" s="12" t="s">
        <v>79</v>
      </c>
      <c r="C18" s="22">
        <v>1</v>
      </c>
      <c r="D18" s="12">
        <v>1140</v>
      </c>
      <c r="E18" s="12">
        <f>Таблица2[[#This Row],[Коэфф. надбавки]]*Таблица2[[#This Row],[Оклад, у.е.]]</f>
        <v>1140</v>
      </c>
      <c r="F18" s="350">
        <f>Таблица2[[#This Row],[Надбавка, у.е.]]+Таблица2[[#This Row],[Оклад, у.е.]]</f>
        <v>2280</v>
      </c>
      <c r="G18" s="350"/>
    </row>
    <row r="19" spans="1:7">
      <c r="A19" s="12" t="s">
        <v>59</v>
      </c>
      <c r="B19" s="12" t="s">
        <v>81</v>
      </c>
      <c r="C19" s="22">
        <v>1.5</v>
      </c>
      <c r="D19" s="12">
        <v>1260</v>
      </c>
      <c r="E19" s="12">
        <f>Таблица2[[#This Row],[Коэфф. надбавки]]*Таблица2[[#This Row],[Оклад, у.е.]]</f>
        <v>1890</v>
      </c>
      <c r="F19" s="350">
        <f>Таблица2[[#This Row],[Надбавка, у.е.]]+Таблица2[[#This Row],[Оклад, у.е.]]</f>
        <v>3150</v>
      </c>
      <c r="G19" s="350"/>
    </row>
    <row r="20" spans="1:7" hidden="1">
      <c r="A20" s="12" t="s">
        <v>58</v>
      </c>
      <c r="B20" s="12" t="s">
        <v>79</v>
      </c>
      <c r="C20" s="22">
        <v>1</v>
      </c>
      <c r="D20" s="12">
        <v>1175</v>
      </c>
      <c r="E20" s="12">
        <f>Таблица2[[#This Row],[Коэфф. надбавки]]*Таблица2[[#This Row],[Оклад, у.е.]]</f>
        <v>1175</v>
      </c>
      <c r="F20" s="350">
        <f>Таблица2[[#This Row],[Надбавка, у.е.]]+Таблица2[[#This Row],[Оклад, у.е.]]</f>
        <v>2350</v>
      </c>
      <c r="G20" s="350"/>
    </row>
    <row r="21" spans="1:7">
      <c r="A21" s="12" t="s">
        <v>57</v>
      </c>
      <c r="B21" s="12" t="s">
        <v>81</v>
      </c>
      <c r="C21" s="22">
        <v>1</v>
      </c>
      <c r="D21" s="12">
        <v>1140</v>
      </c>
      <c r="E21" s="12">
        <f>Таблица2[[#This Row],[Коэфф. надбавки]]*Таблица2[[#This Row],[Оклад, у.е.]]</f>
        <v>1140</v>
      </c>
      <c r="F21" s="350">
        <f>Таблица2[[#This Row],[Надбавка, у.е.]]+Таблица2[[#This Row],[Оклад, у.е.]]</f>
        <v>2280</v>
      </c>
      <c r="G21" s="350"/>
    </row>
    <row r="22" spans="1:7">
      <c r="A22" s="12" t="s">
        <v>56</v>
      </c>
      <c r="B22" s="12" t="s">
        <v>81</v>
      </c>
      <c r="C22" s="22">
        <v>1.2</v>
      </c>
      <c r="D22" s="12">
        <v>1050</v>
      </c>
      <c r="E22" s="12">
        <f>Таблица2[[#This Row],[Коэфф. надбавки]]*Таблица2[[#This Row],[Оклад, у.е.]]</f>
        <v>1260</v>
      </c>
      <c r="F22" s="350">
        <f>Таблица2[[#This Row],[Надбавка, у.е.]]+Таблица2[[#This Row],[Оклад, у.е.]]</f>
        <v>2310</v>
      </c>
      <c r="G22" s="350"/>
    </row>
    <row r="23" spans="1:7" hidden="1">
      <c r="A23" s="12" t="s">
        <v>55</v>
      </c>
      <c r="B23" s="12" t="s">
        <v>82</v>
      </c>
      <c r="C23" s="22">
        <v>1.2</v>
      </c>
      <c r="D23" s="12">
        <v>1350</v>
      </c>
      <c r="E23" s="12">
        <f>Таблица2[[#This Row],[Коэфф. надбавки]]*Таблица2[[#This Row],[Оклад, у.е.]]</f>
        <v>1620</v>
      </c>
      <c r="F23" s="350">
        <f>Таблица2[[#This Row],[Надбавка, у.е.]]+Таблица2[[#This Row],[Оклад, у.е.]]</f>
        <v>2970</v>
      </c>
      <c r="G23" s="350"/>
    </row>
    <row r="24" spans="1:7">
      <c r="A24" s="12" t="s">
        <v>53</v>
      </c>
      <c r="B24" s="12" t="s">
        <v>81</v>
      </c>
      <c r="C24" s="22">
        <v>1</v>
      </c>
      <c r="D24" s="12">
        <v>1210</v>
      </c>
      <c r="E24" s="12">
        <f>Таблица2[[#This Row],[Коэфф. надбавки]]*Таблица2[[#This Row],[Оклад, у.е.]]</f>
        <v>1210</v>
      </c>
      <c r="F24" s="350">
        <f>Таблица2[[#This Row],[Надбавка, у.е.]]+Таблица2[[#This Row],[Оклад, у.е.]]</f>
        <v>2420</v>
      </c>
      <c r="G24" s="350"/>
    </row>
    <row r="25" spans="1:7" hidden="1">
      <c r="A25" s="12" t="s">
        <v>83</v>
      </c>
      <c r="B25" s="12" t="s">
        <v>79</v>
      </c>
      <c r="C25" s="22">
        <v>1</v>
      </c>
      <c r="D25" s="12">
        <v>1460</v>
      </c>
      <c r="E25" s="12">
        <f>Таблица2[[#This Row],[Коэфф. надбавки]]*Таблица2[[#This Row],[Оклад, у.е.]]</f>
        <v>1460</v>
      </c>
      <c r="F25" s="350">
        <f>Таблица2[[#This Row],[Надбавка, у.е.]]+Таблица2[[#This Row],[Оклад, у.е.]]</f>
        <v>2920</v>
      </c>
      <c r="G25" s="350"/>
    </row>
    <row r="26" spans="1:7" hidden="1">
      <c r="A26" s="12" t="s">
        <v>84</v>
      </c>
      <c r="B26" s="12" t="s">
        <v>82</v>
      </c>
      <c r="C26" s="22">
        <v>1.2</v>
      </c>
      <c r="D26" s="12">
        <v>1350</v>
      </c>
      <c r="E26" s="12">
        <f>Таблица2[[#This Row],[Коэфф. надбавки]]*Таблица2[[#This Row],[Оклад, у.е.]]</f>
        <v>1620</v>
      </c>
      <c r="F26" s="350">
        <f>Таблица2[[#This Row],[Надбавка, у.е.]]+Таблица2[[#This Row],[Оклад, у.е.]]</f>
        <v>2970</v>
      </c>
      <c r="G26" s="350"/>
    </row>
    <row r="27" spans="1:7">
      <c r="A27" s="12" t="s">
        <v>85</v>
      </c>
      <c r="B27" s="12" t="s">
        <v>81</v>
      </c>
      <c r="C27" s="22">
        <v>1.2</v>
      </c>
      <c r="D27" s="12">
        <v>1250</v>
      </c>
      <c r="E27" s="12">
        <f>Таблица2[[#This Row],[Коэфф. надбавки]]*Таблица2[[#This Row],[Оклад, у.е.]]</f>
        <v>1500</v>
      </c>
      <c r="F27" s="350">
        <f>Таблица2[[#This Row],[Надбавка, у.е.]]+Таблица2[[#This Row],[Оклад, у.е.]]</f>
        <v>2750</v>
      </c>
      <c r="G27" s="350"/>
    </row>
    <row r="28" spans="1:7" hidden="1">
      <c r="A28" s="12" t="s">
        <v>86</v>
      </c>
      <c r="B28" s="12" t="s">
        <v>80</v>
      </c>
      <c r="C28" s="22">
        <v>2</v>
      </c>
      <c r="D28" s="12">
        <v>1430</v>
      </c>
      <c r="E28" s="12">
        <f>Таблица2[[#This Row],[Коэфф. надбавки]]*Таблица2[[#This Row],[Оклад, у.е.]]</f>
        <v>2860</v>
      </c>
      <c r="F28" s="350">
        <f>Таблица2[[#This Row],[Надбавка, у.е.]]+Таблица2[[#This Row],[Оклад, у.е.]]</f>
        <v>4290</v>
      </c>
      <c r="G28" s="350"/>
    </row>
    <row r="29" spans="1:7" hidden="1">
      <c r="A29" s="12" t="s">
        <v>87</v>
      </c>
      <c r="B29" s="12" t="s">
        <v>82</v>
      </c>
      <c r="C29" s="22">
        <v>1.2</v>
      </c>
      <c r="D29" s="12">
        <v>1050</v>
      </c>
      <c r="E29" s="12">
        <f>Таблица2[[#This Row],[Коэфф. надбавки]]*Таблица2[[#This Row],[Оклад, у.е.]]</f>
        <v>1260</v>
      </c>
      <c r="F29" s="350">
        <f>Таблица2[[#This Row],[Надбавка, у.е.]]+Таблица2[[#This Row],[Оклад, у.е.]]</f>
        <v>2310</v>
      </c>
      <c r="G29" s="350"/>
    </row>
    <row r="30" spans="1:7">
      <c r="A30" s="12" t="s">
        <v>88</v>
      </c>
      <c r="B30" s="12" t="s">
        <v>81</v>
      </c>
      <c r="C30" s="22">
        <v>2</v>
      </c>
      <c r="D30" s="12">
        <v>1120</v>
      </c>
      <c r="E30" s="12">
        <f>Таблица2[[#This Row],[Коэфф. надбавки]]*Таблица2[[#This Row],[Оклад, у.е.]]</f>
        <v>2240</v>
      </c>
      <c r="F30" s="350">
        <f>Таблица2[[#This Row],[Надбавка, у.е.]]+Таблица2[[#This Row],[Оклад, у.е.]]</f>
        <v>3360</v>
      </c>
      <c r="G30" s="350"/>
    </row>
    <row r="31" spans="1:7" hidden="1">
      <c r="A31" s="12" t="s">
        <v>89</v>
      </c>
      <c r="B31" s="12" t="s">
        <v>79</v>
      </c>
      <c r="C31" s="22">
        <v>1.2</v>
      </c>
      <c r="D31" s="12">
        <v>1280</v>
      </c>
      <c r="E31" s="12">
        <f>Таблица2[[#This Row],[Коэфф. надбавки]]*Таблица2[[#This Row],[Оклад, у.е.]]</f>
        <v>1536</v>
      </c>
      <c r="F31" s="350">
        <f>Таблица2[[#This Row],[Надбавка, у.е.]]+Таблица2[[#This Row],[Оклад, у.е.]]</f>
        <v>2816</v>
      </c>
      <c r="G31" s="350"/>
    </row>
    <row r="32" spans="1:7" hidden="1">
      <c r="A32" s="12" t="s">
        <v>90</v>
      </c>
      <c r="B32" s="12" t="s">
        <v>79</v>
      </c>
      <c r="C32" s="22">
        <v>1.5</v>
      </c>
      <c r="D32" s="12">
        <v>1020</v>
      </c>
      <c r="E32" s="12">
        <f>Таблица2[[#This Row],[Коэфф. надбавки]]*Таблица2[[#This Row],[Оклад, у.е.]]</f>
        <v>1530</v>
      </c>
      <c r="F32" s="350">
        <f>Таблица2[[#This Row],[Надбавка, у.е.]]+Таблица2[[#This Row],[Оклад, у.е.]]</f>
        <v>2550</v>
      </c>
      <c r="G32" s="350"/>
    </row>
    <row r="33" spans="1:7" hidden="1">
      <c r="A33" s="12" t="s">
        <v>91</v>
      </c>
      <c r="B33" s="12" t="s">
        <v>80</v>
      </c>
      <c r="C33" s="22">
        <v>1.2</v>
      </c>
      <c r="D33" s="12">
        <v>1180</v>
      </c>
      <c r="E33" s="12">
        <f>Таблица2[[#This Row],[Коэфф. надбавки]]*Таблица2[[#This Row],[Оклад, у.е.]]</f>
        <v>1416</v>
      </c>
      <c r="F33" s="350">
        <f>Таблица2[[#This Row],[Надбавка, у.е.]]+Таблица2[[#This Row],[Оклад, у.е.]]</f>
        <v>2596</v>
      </c>
      <c r="G33" s="350"/>
    </row>
    <row r="34" spans="1:7" hidden="1">
      <c r="A34" s="12" t="s">
        <v>92</v>
      </c>
      <c r="B34" s="12" t="s">
        <v>80</v>
      </c>
      <c r="C34" s="22">
        <v>1</v>
      </c>
      <c r="D34" s="12">
        <v>1100</v>
      </c>
      <c r="E34" s="12">
        <f>Таблица2[[#This Row],[Коэфф. надбавки]]*Таблица2[[#This Row],[Оклад, у.е.]]</f>
        <v>1100</v>
      </c>
      <c r="F34" s="350">
        <f>Таблица2[[#This Row],[Надбавка, у.е.]]+Таблица2[[#This Row],[Оклад, у.е.]]</f>
        <v>2200</v>
      </c>
      <c r="G34" s="350"/>
    </row>
    <row r="35" spans="1:7" hidden="1">
      <c r="A35" s="12" t="s">
        <v>93</v>
      </c>
      <c r="B35" s="12" t="s">
        <v>82</v>
      </c>
      <c r="C35" s="22">
        <v>1.2</v>
      </c>
      <c r="D35" s="12">
        <v>1200</v>
      </c>
      <c r="E35" s="12">
        <f>Таблица2[[#This Row],[Коэфф. надбавки]]*Таблица2[[#This Row],[Оклад, у.е.]]</f>
        <v>1440</v>
      </c>
      <c r="F35" s="350">
        <f>Таблица2[[#This Row],[Надбавка, у.е.]]+Таблица2[[#This Row],[Оклад, у.е.]]</f>
        <v>2640</v>
      </c>
      <c r="G35" s="350"/>
    </row>
    <row r="36" spans="1:7" hidden="1">
      <c r="A36" s="12" t="s">
        <v>94</v>
      </c>
      <c r="B36" s="12" t="s">
        <v>79</v>
      </c>
      <c r="C36" s="22">
        <v>1</v>
      </c>
      <c r="D36" s="23">
        <v>840</v>
      </c>
      <c r="E36" s="12">
        <f>Таблица2[[#This Row],[Коэфф. надбавки]]*Таблица2[[#This Row],[Оклад, у.е.]]</f>
        <v>840</v>
      </c>
      <c r="F36" s="350">
        <f>Таблица2[[#This Row],[Надбавка, у.е.]]+Таблица2[[#This Row],[Оклад, у.е.]]</f>
        <v>1680</v>
      </c>
      <c r="G36" s="350"/>
    </row>
    <row r="37" spans="1:7">
      <c r="A37" s="12" t="s">
        <v>95</v>
      </c>
      <c r="B37" s="12" t="s">
        <v>81</v>
      </c>
      <c r="C37" s="22">
        <v>1.8</v>
      </c>
      <c r="D37" s="23">
        <v>1210</v>
      </c>
      <c r="E37" s="12">
        <f>Таблица2[[#This Row],[Коэфф. надбавки]]*Таблица2[[#This Row],[Оклад, у.е.]]</f>
        <v>2178</v>
      </c>
      <c r="F37" s="350">
        <f>Таблица2[[#This Row],[Надбавка, у.е.]]+Таблица2[[#This Row],[Оклад, у.е.]]</f>
        <v>3388</v>
      </c>
      <c r="G37" s="350"/>
    </row>
    <row r="38" spans="1:7" hidden="1">
      <c r="A38" s="12" t="s">
        <v>96</v>
      </c>
      <c r="B38" s="12" t="s">
        <v>79</v>
      </c>
      <c r="C38" s="22">
        <v>1</v>
      </c>
      <c r="D38" s="23">
        <v>850</v>
      </c>
      <c r="E38" s="12">
        <f>Таблица2[[#This Row],[Коэфф. надбавки]]*Таблица2[[#This Row],[Оклад, у.е.]]</f>
        <v>850</v>
      </c>
      <c r="F38" s="350">
        <f>Таблица2[[#This Row],[Надбавка, у.е.]]+Таблица2[[#This Row],[Оклад, у.е.]]</f>
        <v>1700</v>
      </c>
      <c r="G38" s="350"/>
    </row>
    <row r="39" spans="1:7" hidden="1">
      <c r="A39" s="12" t="s">
        <v>97</v>
      </c>
      <c r="B39" s="12" t="s">
        <v>82</v>
      </c>
      <c r="C39" s="22">
        <v>1.2</v>
      </c>
      <c r="D39" s="23">
        <v>1120</v>
      </c>
      <c r="E39" s="12">
        <f>Таблица2[[#This Row],[Коэфф. надбавки]]*Таблица2[[#This Row],[Оклад, у.е.]]</f>
        <v>1344</v>
      </c>
      <c r="F39" s="350">
        <f>Таблица2[[#This Row],[Надбавка, у.е.]]+Таблица2[[#This Row],[Оклад, у.е.]]</f>
        <v>2464</v>
      </c>
      <c r="G39" s="350"/>
    </row>
    <row r="40" spans="1:7" hidden="1">
      <c r="A40" s="12" t="s">
        <v>98</v>
      </c>
      <c r="B40" s="12" t="s">
        <v>79</v>
      </c>
      <c r="C40" s="22">
        <v>1</v>
      </c>
      <c r="D40" s="23">
        <v>660</v>
      </c>
      <c r="E40" s="12">
        <f>Таблица2[[#This Row],[Коэфф. надбавки]]*Таблица2[[#This Row],[Оклад, у.е.]]</f>
        <v>660</v>
      </c>
      <c r="F40" s="350">
        <f>Таблица2[[#This Row],[Надбавка, у.е.]]+Таблица2[[#This Row],[Оклад, у.е.]]</f>
        <v>1320</v>
      </c>
      <c r="G40" s="350"/>
    </row>
    <row r="41" spans="1:7">
      <c r="A41" s="12" t="s">
        <v>99</v>
      </c>
      <c r="B41" s="12" t="s">
        <v>81</v>
      </c>
      <c r="C41" s="22">
        <v>1.4</v>
      </c>
      <c r="D41" s="23">
        <v>1010</v>
      </c>
      <c r="E41" s="12">
        <f>Таблица2[[#This Row],[Коэфф. надбавки]]*Таблица2[[#This Row],[Оклад, у.е.]]</f>
        <v>1414</v>
      </c>
      <c r="F41" s="350">
        <f>Таблица2[[#This Row],[Надбавка, у.е.]]+Таблица2[[#This Row],[Оклад, у.е.]]</f>
        <v>2424</v>
      </c>
      <c r="G41" s="350"/>
    </row>
    <row r="42" spans="1:7" hidden="1">
      <c r="A42" s="12" t="s">
        <v>100</v>
      </c>
      <c r="B42" s="12" t="s">
        <v>79</v>
      </c>
      <c r="C42" s="22">
        <v>2</v>
      </c>
      <c r="D42" s="23">
        <v>900</v>
      </c>
      <c r="E42" s="12">
        <f>Таблица2[[#This Row],[Коэфф. надбавки]]*Таблица2[[#This Row],[Оклад, у.е.]]</f>
        <v>1800</v>
      </c>
      <c r="F42" s="350">
        <f>Таблица2[[#This Row],[Надбавка, у.е.]]+Таблица2[[#This Row],[Оклад, у.е.]]</f>
        <v>2700</v>
      </c>
      <c r="G42" s="350"/>
    </row>
    <row r="43" spans="1:7" hidden="1">
      <c r="A43" s="12" t="s">
        <v>101</v>
      </c>
      <c r="B43" s="12" t="s">
        <v>80</v>
      </c>
      <c r="C43" s="22">
        <v>1</v>
      </c>
      <c r="D43" s="23">
        <v>700</v>
      </c>
      <c r="E43" s="12">
        <f>Таблица2[[#This Row],[Коэфф. надбавки]]*Таблица2[[#This Row],[Оклад, у.е.]]</f>
        <v>700</v>
      </c>
      <c r="F43" s="350">
        <f>Таблица2[[#This Row],[Надбавка, у.е.]]+Таблица2[[#This Row],[Оклад, у.е.]]</f>
        <v>1400</v>
      </c>
      <c r="G43" s="350"/>
    </row>
    <row r="44" spans="1:7">
      <c r="A44" s="12" t="s">
        <v>102</v>
      </c>
      <c r="B44" s="12" t="s">
        <v>81</v>
      </c>
      <c r="C44" s="22">
        <v>1</v>
      </c>
      <c r="D44" s="23">
        <v>1230</v>
      </c>
      <c r="E44" s="12">
        <f>Таблица2[[#This Row],[Коэфф. надбавки]]*Таблица2[[#This Row],[Оклад, у.е.]]</f>
        <v>1230</v>
      </c>
      <c r="F44" s="350">
        <f>Таблица2[[#This Row],[Надбавка, у.е.]]+Таблица2[[#This Row],[Оклад, у.е.]]</f>
        <v>2460</v>
      </c>
      <c r="G44" s="350"/>
    </row>
    <row r="45" spans="1:7">
      <c r="A45" s="12" t="s">
        <v>103</v>
      </c>
      <c r="B45" s="12" t="s">
        <v>81</v>
      </c>
      <c r="C45" s="22">
        <v>1.6</v>
      </c>
      <c r="D45" s="23">
        <v>800</v>
      </c>
      <c r="E45" s="12">
        <f>Таблица2[[#This Row],[Коэфф. надбавки]]*Таблица2[[#This Row],[Оклад, у.е.]]</f>
        <v>1280</v>
      </c>
      <c r="F45" s="350">
        <f>Таблица2[[#This Row],[Надбавка, у.е.]]+Таблица2[[#This Row],[Оклад, у.е.]]</f>
        <v>2080</v>
      </c>
      <c r="G45" s="350"/>
    </row>
    <row r="46" spans="1:7">
      <c r="A46" s="12" t="s">
        <v>104</v>
      </c>
      <c r="B46" s="12" t="s">
        <v>81</v>
      </c>
      <c r="C46" s="22">
        <v>2</v>
      </c>
      <c r="D46" s="23">
        <v>980</v>
      </c>
      <c r="E46" s="12">
        <f>Таблица2[[#This Row],[Коэфф. надбавки]]*Таблица2[[#This Row],[Оклад, у.е.]]</f>
        <v>1960</v>
      </c>
      <c r="F46" s="350">
        <f>Таблица2[[#This Row],[Надбавка, у.е.]]+Таблица2[[#This Row],[Оклад, у.е.]]</f>
        <v>2940</v>
      </c>
      <c r="G46" s="350"/>
    </row>
    <row r="47" spans="1:7" hidden="1">
      <c r="A47" s="12" t="s">
        <v>105</v>
      </c>
      <c r="B47" s="12" t="s">
        <v>80</v>
      </c>
      <c r="C47" s="22">
        <v>2</v>
      </c>
      <c r="D47" s="23">
        <v>980</v>
      </c>
      <c r="E47" s="12">
        <f>Таблица2[[#This Row],[Коэфф. надбавки]]*Таблица2[[#This Row],[Оклад, у.е.]]</f>
        <v>1960</v>
      </c>
      <c r="F47" s="350">
        <f>Таблица2[[#This Row],[Надбавка, у.е.]]+Таблица2[[#This Row],[Оклад, у.е.]]</f>
        <v>2940</v>
      </c>
      <c r="G47" s="350"/>
    </row>
    <row r="48" spans="1:7" hidden="1">
      <c r="A48" s="12" t="s">
        <v>106</v>
      </c>
      <c r="B48" s="12" t="s">
        <v>82</v>
      </c>
      <c r="C48" s="22">
        <v>1.2</v>
      </c>
      <c r="D48" s="23">
        <v>850</v>
      </c>
      <c r="E48" s="12">
        <f>Таблица2[[#This Row],[Коэфф. надбавки]]*Таблица2[[#This Row],[Оклад, у.е.]]</f>
        <v>1020</v>
      </c>
      <c r="F48" s="350">
        <f>Таблица2[[#This Row],[Надбавка, у.е.]]+Таблица2[[#This Row],[Оклад, у.е.]]</f>
        <v>1870</v>
      </c>
      <c r="G48" s="350"/>
    </row>
    <row r="49" spans="1:7" hidden="1">
      <c r="A49" s="12" t="s">
        <v>107</v>
      </c>
      <c r="B49" s="12" t="s">
        <v>80</v>
      </c>
      <c r="C49" s="22">
        <v>2</v>
      </c>
      <c r="D49" s="23">
        <v>790</v>
      </c>
      <c r="E49" s="12">
        <f>Таблица2[[#This Row],[Коэфф. надбавки]]*Таблица2[[#This Row],[Оклад, у.е.]]</f>
        <v>1580</v>
      </c>
      <c r="F49" s="350">
        <f>Таблица2[[#This Row],[Надбавка, у.е.]]+Таблица2[[#This Row],[Оклад, у.е.]]</f>
        <v>2370</v>
      </c>
      <c r="G49" s="350"/>
    </row>
    <row r="50" spans="1:7" hidden="1">
      <c r="A50" s="12" t="s">
        <v>108</v>
      </c>
      <c r="B50" s="12" t="s">
        <v>82</v>
      </c>
      <c r="C50" s="22">
        <v>1</v>
      </c>
      <c r="D50" s="23">
        <v>1020</v>
      </c>
      <c r="E50" s="12">
        <f>Таблица2[[#This Row],[Коэфф. надбавки]]*Таблица2[[#This Row],[Оклад, у.е.]]</f>
        <v>1020</v>
      </c>
      <c r="F50" s="350">
        <f>Таблица2[[#This Row],[Надбавка, у.е.]]+Таблица2[[#This Row],[Оклад, у.е.]]</f>
        <v>2040</v>
      </c>
      <c r="G50" s="350"/>
    </row>
    <row r="51" spans="1:7">
      <c r="A51" s="350" t="s">
        <v>179</v>
      </c>
      <c r="B51" s="350" t="s">
        <v>81</v>
      </c>
      <c r="C51" s="353">
        <v>1.2</v>
      </c>
      <c r="D51" s="354">
        <v>1110</v>
      </c>
      <c r="E51" s="355">
        <f>Таблица2[[#This Row],[Коэфф. надбавки]]*Таблица2[[#This Row],[Оклад, у.е.]]</f>
        <v>1332</v>
      </c>
      <c r="F51" s="355">
        <f>Таблица2[[#This Row],[Надбавка, у.е.]]+Таблица2[[#This Row],[Оклад, у.е.]]</f>
        <v>2442</v>
      </c>
    </row>
    <row r="52" spans="1:7">
      <c r="A52" s="351" t="s">
        <v>1434</v>
      </c>
      <c r="B52" s="351">
        <f>SUBTOTAL(103,Таблица2[Отдел])</f>
        <v>17</v>
      </c>
      <c r="C52" s="351"/>
      <c r="D52" s="352">
        <f>SUBTOTAL(109,Таблица2[Оклад, у.е.])</f>
        <v>19455</v>
      </c>
      <c r="E52" s="351">
        <f>SUBTOTAL(101,Таблица2[Надбавка, у.е.])</f>
        <v>1543.1176470588234</v>
      </c>
      <c r="F52" s="351">
        <f>SUBTOTAL(109,Таблица2[Зарплата, у.е.])</f>
        <v>45688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C94BB-6671-46EF-9A8B-02E8659FB34F}">
  <sheetPr>
    <tabColor rgb="FF92D050"/>
  </sheetPr>
  <dimension ref="A1:H16"/>
  <sheetViews>
    <sheetView showGridLines="0" zoomScaleNormal="100" workbookViewId="0">
      <selection activeCell="H2" sqref="H2"/>
    </sheetView>
  </sheetViews>
  <sheetFormatPr defaultRowHeight="15.75"/>
  <cols>
    <col min="1" max="1" width="12.140625" style="11" customWidth="1"/>
    <col min="2" max="2" width="21.28515625" style="11" bestFit="1" customWidth="1"/>
    <col min="3" max="3" width="18.42578125" style="11" customWidth="1"/>
    <col min="4" max="4" width="16.85546875" style="11" customWidth="1"/>
    <col min="5" max="5" width="13.42578125" style="11" customWidth="1"/>
    <col min="6" max="6" width="13.140625" style="11" customWidth="1"/>
    <col min="7" max="16384" width="9.140625" style="11"/>
  </cols>
  <sheetData>
    <row r="1" spans="1:8">
      <c r="A1" s="24" t="s">
        <v>109</v>
      </c>
      <c r="B1" s="24" t="s">
        <v>110</v>
      </c>
      <c r="C1" s="24" t="s">
        <v>111</v>
      </c>
      <c r="D1" s="24" t="s">
        <v>112</v>
      </c>
      <c r="E1" s="25" t="s">
        <v>113</v>
      </c>
      <c r="F1" s="25" t="s">
        <v>114</v>
      </c>
      <c r="G1" s="356" t="s">
        <v>248</v>
      </c>
      <c r="H1" s="356" t="s">
        <v>1435</v>
      </c>
    </row>
    <row r="2" spans="1:8">
      <c r="A2" s="25" t="s">
        <v>115</v>
      </c>
      <c r="B2" s="25" t="s">
        <v>116</v>
      </c>
      <c r="C2" s="25" t="s">
        <v>117</v>
      </c>
      <c r="D2" s="25">
        <v>5150</v>
      </c>
      <c r="E2" s="25">
        <v>15</v>
      </c>
      <c r="F2" s="25">
        <v>0</v>
      </c>
      <c r="G2" s="350">
        <f>Таблица3[[#This Row],[Цена за шт, р.]]*Таблица3[[#This Row],[Кол-во, шт]]-Таблица3[[#This Row],[Скидка, р.]]</f>
        <v>77250</v>
      </c>
      <c r="H2" s="350">
        <f>Таблица3[[#This Row],[Сумма, р]]*20/120</f>
        <v>12875</v>
      </c>
    </row>
    <row r="3" spans="1:8">
      <c r="A3" s="25" t="s">
        <v>118</v>
      </c>
      <c r="B3" s="25" t="s">
        <v>116</v>
      </c>
      <c r="C3" s="25" t="s">
        <v>119</v>
      </c>
      <c r="D3" s="25">
        <v>3520</v>
      </c>
      <c r="E3" s="25">
        <v>30</v>
      </c>
      <c r="F3" s="25">
        <v>400</v>
      </c>
      <c r="G3" s="350">
        <f>Таблица3[[#This Row],[Цена за шт, р.]]*Таблица3[[#This Row],[Кол-во, шт]]-Таблица3[[#This Row],[Скидка, р.]]</f>
        <v>105200</v>
      </c>
      <c r="H3" s="350">
        <f>Таблица3[[#This Row],[Сумма, р]]*20/120</f>
        <v>17533.333333333332</v>
      </c>
    </row>
    <row r="4" spans="1:8">
      <c r="A4" s="25" t="s">
        <v>120</v>
      </c>
      <c r="B4" s="25" t="s">
        <v>116</v>
      </c>
      <c r="C4" s="25" t="s">
        <v>121</v>
      </c>
      <c r="D4" s="25">
        <v>2860</v>
      </c>
      <c r="E4" s="25">
        <v>24</v>
      </c>
      <c r="F4" s="25">
        <v>500</v>
      </c>
      <c r="G4" s="350">
        <f>Таблица3[[#This Row],[Цена за шт, р.]]*Таблица3[[#This Row],[Кол-во, шт]]-Таблица3[[#This Row],[Скидка, р.]]</f>
        <v>68140</v>
      </c>
      <c r="H4" s="350">
        <f>Таблица3[[#This Row],[Сумма, р]]*20/120</f>
        <v>11356.666666666666</v>
      </c>
    </row>
    <row r="5" spans="1:8">
      <c r="A5" s="25" t="s">
        <v>122</v>
      </c>
      <c r="B5" s="25" t="s">
        <v>116</v>
      </c>
      <c r="C5" s="25" t="s">
        <v>123</v>
      </c>
      <c r="D5" s="25">
        <v>2990</v>
      </c>
      <c r="E5" s="25">
        <v>15</v>
      </c>
      <c r="F5" s="25">
        <v>500</v>
      </c>
      <c r="G5" s="350">
        <f>Таблица3[[#This Row],[Цена за шт, р.]]*Таблица3[[#This Row],[Кол-во, шт]]-Таблица3[[#This Row],[Скидка, р.]]</f>
        <v>44350</v>
      </c>
      <c r="H5" s="350">
        <f>Таблица3[[#This Row],[Сумма, р]]*20/120</f>
        <v>7391.666666666667</v>
      </c>
    </row>
    <row r="6" spans="1:8">
      <c r="A6" s="25" t="s">
        <v>124</v>
      </c>
      <c r="B6" s="25" t="s">
        <v>125</v>
      </c>
      <c r="C6" s="25" t="s">
        <v>126</v>
      </c>
      <c r="D6" s="25">
        <v>4500</v>
      </c>
      <c r="E6" s="25">
        <v>8</v>
      </c>
      <c r="F6" s="25">
        <v>300</v>
      </c>
      <c r="G6" s="350">
        <f>Таблица3[[#This Row],[Цена за шт, р.]]*Таблица3[[#This Row],[Кол-во, шт]]-Таблица3[[#This Row],[Скидка, р.]]</f>
        <v>35700</v>
      </c>
      <c r="H6" s="350">
        <f>Таблица3[[#This Row],[Сумма, р]]*20/120</f>
        <v>5950</v>
      </c>
    </row>
    <row r="7" spans="1:8">
      <c r="A7" s="25" t="s">
        <v>127</v>
      </c>
      <c r="B7" s="25" t="s">
        <v>128</v>
      </c>
      <c r="C7" s="25" t="s">
        <v>117</v>
      </c>
      <c r="D7" s="25">
        <v>1890</v>
      </c>
      <c r="E7" s="25">
        <v>9</v>
      </c>
      <c r="F7" s="25">
        <v>0</v>
      </c>
      <c r="G7" s="350">
        <f>Таблица3[[#This Row],[Цена за шт, р.]]*Таблица3[[#This Row],[Кол-во, шт]]-Таблица3[[#This Row],[Скидка, р.]]</f>
        <v>17010</v>
      </c>
      <c r="H7" s="350">
        <f>Таблица3[[#This Row],[Сумма, р]]*20/120</f>
        <v>2835</v>
      </c>
    </row>
    <row r="8" spans="1:8">
      <c r="A8" s="25" t="s">
        <v>129</v>
      </c>
      <c r="B8" s="25" t="s">
        <v>130</v>
      </c>
      <c r="C8" s="25" t="s">
        <v>119</v>
      </c>
      <c r="D8" s="25">
        <v>1230</v>
      </c>
      <c r="E8" s="25">
        <v>28</v>
      </c>
      <c r="F8" s="25">
        <v>400</v>
      </c>
      <c r="G8" s="350">
        <f>Таблица3[[#This Row],[Цена за шт, р.]]*Таблица3[[#This Row],[Кол-во, шт]]-Таблица3[[#This Row],[Скидка, р.]]</f>
        <v>34040</v>
      </c>
      <c r="H8" s="350">
        <f>Таблица3[[#This Row],[Сумма, р]]*20/120</f>
        <v>5673.333333333333</v>
      </c>
    </row>
    <row r="9" spans="1:8">
      <c r="A9" s="25" t="s">
        <v>131</v>
      </c>
      <c r="B9" s="25" t="s">
        <v>130</v>
      </c>
      <c r="C9" s="25" t="s">
        <v>132</v>
      </c>
      <c r="D9" s="25">
        <v>1175</v>
      </c>
      <c r="E9" s="25">
        <v>25</v>
      </c>
      <c r="F9" s="25">
        <v>500</v>
      </c>
      <c r="G9" s="350">
        <f>Таблица3[[#This Row],[Цена за шт, р.]]*Таблица3[[#This Row],[Кол-во, шт]]-Таблица3[[#This Row],[Скидка, р.]]</f>
        <v>28875</v>
      </c>
      <c r="H9" s="350">
        <f>Таблица3[[#This Row],[Сумма, р]]*20/120</f>
        <v>4812.5</v>
      </c>
    </row>
    <row r="10" spans="1:8">
      <c r="A10" s="25" t="s">
        <v>133</v>
      </c>
      <c r="B10" s="25" t="s">
        <v>125</v>
      </c>
      <c r="C10" s="25" t="s">
        <v>117</v>
      </c>
      <c r="D10" s="25">
        <v>3485</v>
      </c>
      <c r="E10" s="25">
        <v>35</v>
      </c>
      <c r="F10" s="25">
        <v>0</v>
      </c>
      <c r="G10" s="350">
        <f>Таблица3[[#This Row],[Цена за шт, р.]]*Таблица3[[#This Row],[Кол-во, шт]]-Таблица3[[#This Row],[Скидка, р.]]</f>
        <v>121975</v>
      </c>
      <c r="H10" s="350">
        <f>Таблица3[[#This Row],[Сумма, р]]*20/120</f>
        <v>20329.166666666668</v>
      </c>
    </row>
    <row r="11" spans="1:8">
      <c r="A11" s="25" t="s">
        <v>134</v>
      </c>
      <c r="B11" s="25" t="s">
        <v>135</v>
      </c>
      <c r="C11" s="25" t="s">
        <v>136</v>
      </c>
      <c r="D11" s="25">
        <v>1350</v>
      </c>
      <c r="E11" s="25">
        <v>10</v>
      </c>
      <c r="F11" s="25">
        <v>10</v>
      </c>
      <c r="G11" s="350">
        <f>Таблица3[[#This Row],[Цена за шт, р.]]*Таблица3[[#This Row],[Кол-во, шт]]-Таблица3[[#This Row],[Скидка, р.]]</f>
        <v>13490</v>
      </c>
      <c r="H11" s="350">
        <f>Таблица3[[#This Row],[Сумма, р]]*20/120</f>
        <v>2248.3333333333335</v>
      </c>
    </row>
    <row r="12" spans="1:8">
      <c r="A12" s="25" t="s">
        <v>137</v>
      </c>
      <c r="B12" s="25" t="s">
        <v>138</v>
      </c>
      <c r="C12" s="25" t="s">
        <v>119</v>
      </c>
      <c r="D12" s="25">
        <v>2000</v>
      </c>
      <c r="E12" s="25">
        <v>4</v>
      </c>
      <c r="F12" s="25">
        <v>400</v>
      </c>
      <c r="G12" s="350">
        <f>Таблица3[[#This Row],[Цена за шт, р.]]*Таблица3[[#This Row],[Кол-во, шт]]-Таблица3[[#This Row],[Скидка, р.]]</f>
        <v>7600</v>
      </c>
      <c r="H12" s="350">
        <f>Таблица3[[#This Row],[Сумма, р]]*20/120</f>
        <v>1266.6666666666667</v>
      </c>
    </row>
    <row r="13" spans="1:8">
      <c r="A13" s="25" t="s">
        <v>139</v>
      </c>
      <c r="B13" s="25" t="s">
        <v>140</v>
      </c>
      <c r="C13" s="25" t="s">
        <v>141</v>
      </c>
      <c r="D13" s="25">
        <v>1570</v>
      </c>
      <c r="E13" s="25">
        <v>10</v>
      </c>
      <c r="F13" s="25">
        <v>300</v>
      </c>
      <c r="G13" s="350">
        <f>Таблица3[[#This Row],[Цена за шт, р.]]*Таблица3[[#This Row],[Кол-во, шт]]-Таблица3[[#This Row],[Скидка, р.]]</f>
        <v>15400</v>
      </c>
      <c r="H13" s="350">
        <f>Таблица3[[#This Row],[Сумма, р]]*20/120</f>
        <v>2566.6666666666665</v>
      </c>
    </row>
    <row r="14" spans="1:8">
      <c r="A14" s="25" t="s">
        <v>142</v>
      </c>
      <c r="B14" s="25" t="s">
        <v>143</v>
      </c>
      <c r="C14" s="25" t="s">
        <v>119</v>
      </c>
      <c r="D14" s="25">
        <v>2080</v>
      </c>
      <c r="E14" s="25">
        <v>2</v>
      </c>
      <c r="F14" s="25">
        <v>500</v>
      </c>
      <c r="G14" s="350">
        <f>Таблица3[[#This Row],[Цена за шт, р.]]*Таблица3[[#This Row],[Кол-во, шт]]-Таблица3[[#This Row],[Скидка, р.]]</f>
        <v>3660</v>
      </c>
      <c r="H14" s="350">
        <f>Таблица3[[#This Row],[Сумма, р]]*20/120</f>
        <v>610</v>
      </c>
    </row>
    <row r="15" spans="1:8">
      <c r="A15" s="25" t="s">
        <v>144</v>
      </c>
      <c r="B15" s="25" t="s">
        <v>145</v>
      </c>
      <c r="C15" s="25" t="s">
        <v>132</v>
      </c>
      <c r="D15" s="25">
        <v>2450</v>
      </c>
      <c r="E15" s="25">
        <v>26</v>
      </c>
      <c r="F15" s="25">
        <v>500</v>
      </c>
      <c r="G15" s="350">
        <f>Таблица3[[#This Row],[Цена за шт, р.]]*Таблица3[[#This Row],[Кол-во, шт]]-Таблица3[[#This Row],[Скидка, р.]]</f>
        <v>63200</v>
      </c>
      <c r="H15" s="350">
        <f>Таблица3[[#This Row],[Сумма, р]]*20/120</f>
        <v>10533.333333333334</v>
      </c>
    </row>
    <row r="16" spans="1:8">
      <c r="A16" s="351" t="s">
        <v>1434</v>
      </c>
      <c r="B16" s="351"/>
      <c r="C16" s="351"/>
      <c r="D16" s="351"/>
      <c r="E16" s="351"/>
      <c r="F16" s="351"/>
      <c r="G16" s="351"/>
      <c r="H16" s="351">
        <f>SUBTOTAL(109,Таблица3[НДС, р])</f>
        <v>105981.66666666667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2B565-6A00-48AD-B857-CE75C6403DFE}">
  <sheetPr>
    <tabColor rgb="FF92D050"/>
  </sheetPr>
  <dimension ref="A1:G52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4" sqref="E4"/>
    </sheetView>
  </sheetViews>
  <sheetFormatPr defaultRowHeight="15.75"/>
  <cols>
    <col min="1" max="1" width="16.85546875" style="11" bestFit="1" customWidth="1"/>
    <col min="2" max="2" width="7.140625" style="11" bestFit="1" customWidth="1"/>
    <col min="3" max="3" width="18.5703125" style="11" bestFit="1" customWidth="1"/>
    <col min="4" max="4" width="19.140625" style="11" bestFit="1" customWidth="1"/>
    <col min="5" max="5" width="9.28515625" style="11" bestFit="1" customWidth="1"/>
    <col min="6" max="6" width="11.85546875" style="11" bestFit="1" customWidth="1"/>
    <col min="7" max="7" width="20.85546875" style="11" bestFit="1" customWidth="1"/>
    <col min="8" max="16384" width="9.140625" style="11"/>
  </cols>
  <sheetData>
    <row r="1" spans="1:7" ht="132" customHeight="1"/>
    <row r="2" spans="1:7" ht="16.5" thickBot="1">
      <c r="A2" s="357" t="s">
        <v>50</v>
      </c>
      <c r="B2" s="358" t="s">
        <v>146</v>
      </c>
      <c r="C2" s="358" t="s">
        <v>147</v>
      </c>
      <c r="D2" s="358" t="s">
        <v>148</v>
      </c>
      <c r="E2" s="358" t="s">
        <v>75</v>
      </c>
      <c r="F2" s="358" t="s">
        <v>149</v>
      </c>
      <c r="G2" s="359" t="s">
        <v>150</v>
      </c>
    </row>
    <row r="3" spans="1:7" ht="16.5" thickTop="1">
      <c r="A3" s="360" t="s">
        <v>44</v>
      </c>
      <c r="B3" s="361" t="s">
        <v>151</v>
      </c>
      <c r="C3" s="362">
        <v>28010</v>
      </c>
      <c r="D3" s="361" t="s">
        <v>152</v>
      </c>
      <c r="E3" s="361" t="s">
        <v>79</v>
      </c>
      <c r="F3" s="361">
        <v>1510</v>
      </c>
      <c r="G3" s="363"/>
    </row>
    <row r="4" spans="1:7">
      <c r="A4" s="364" t="s">
        <v>43</v>
      </c>
      <c r="B4" s="365" t="s">
        <v>153</v>
      </c>
      <c r="C4" s="366">
        <v>28994</v>
      </c>
      <c r="D4" s="365" t="s">
        <v>154</v>
      </c>
      <c r="E4" s="365" t="s">
        <v>80</v>
      </c>
      <c r="F4" s="365">
        <v>5440</v>
      </c>
      <c r="G4" s="367" t="s">
        <v>155</v>
      </c>
    </row>
    <row r="5" spans="1:7">
      <c r="A5" s="368" t="s">
        <v>42</v>
      </c>
      <c r="B5" s="369" t="s">
        <v>151</v>
      </c>
      <c r="C5" s="370">
        <v>26452</v>
      </c>
      <c r="D5" s="369" t="s">
        <v>152</v>
      </c>
      <c r="E5" s="369" t="s">
        <v>81</v>
      </c>
      <c r="F5" s="369">
        <v>2050</v>
      </c>
      <c r="G5" s="371"/>
    </row>
    <row r="6" spans="1:7">
      <c r="A6" s="364" t="s">
        <v>41</v>
      </c>
      <c r="B6" s="365" t="s">
        <v>153</v>
      </c>
      <c r="C6" s="366">
        <v>27599</v>
      </c>
      <c r="D6" s="365" t="s">
        <v>156</v>
      </c>
      <c r="E6" s="365" t="s">
        <v>81</v>
      </c>
      <c r="F6" s="365">
        <v>1800</v>
      </c>
      <c r="G6" s="367"/>
    </row>
    <row r="7" spans="1:7">
      <c r="A7" s="368" t="s">
        <v>40</v>
      </c>
      <c r="B7" s="369" t="s">
        <v>153</v>
      </c>
      <c r="C7" s="370">
        <v>32511</v>
      </c>
      <c r="D7" s="369" t="s">
        <v>157</v>
      </c>
      <c r="E7" s="369" t="s">
        <v>82</v>
      </c>
      <c r="F7" s="369">
        <v>5750</v>
      </c>
      <c r="G7" s="371" t="s">
        <v>158</v>
      </c>
    </row>
    <row r="8" spans="1:7">
      <c r="A8" s="364" t="s">
        <v>39</v>
      </c>
      <c r="B8" s="365" t="s">
        <v>151</v>
      </c>
      <c r="C8" s="366">
        <v>28622</v>
      </c>
      <c r="D8" s="365" t="s">
        <v>156</v>
      </c>
      <c r="E8" s="365" t="s">
        <v>82</v>
      </c>
      <c r="F8" s="365">
        <v>4000</v>
      </c>
      <c r="G8" s="367"/>
    </row>
    <row r="9" spans="1:7">
      <c r="A9" s="368" t="s">
        <v>38</v>
      </c>
      <c r="B9" s="369" t="s">
        <v>151</v>
      </c>
      <c r="C9" s="370">
        <v>25378</v>
      </c>
      <c r="D9" s="369" t="s">
        <v>152</v>
      </c>
      <c r="E9" s="369" t="s">
        <v>79</v>
      </c>
      <c r="F9" s="369">
        <v>3600</v>
      </c>
      <c r="G9" s="371"/>
    </row>
    <row r="10" spans="1:7">
      <c r="A10" s="364" t="s">
        <v>37</v>
      </c>
      <c r="B10" s="365" t="s">
        <v>151</v>
      </c>
      <c r="C10" s="366">
        <v>25080</v>
      </c>
      <c r="D10" s="365" t="s">
        <v>156</v>
      </c>
      <c r="E10" s="365" t="s">
        <v>80</v>
      </c>
      <c r="F10" s="365">
        <v>7360</v>
      </c>
      <c r="G10" s="367" t="s">
        <v>159</v>
      </c>
    </row>
    <row r="11" spans="1:7">
      <c r="A11" s="368" t="s">
        <v>36</v>
      </c>
      <c r="B11" s="369" t="s">
        <v>153</v>
      </c>
      <c r="C11" s="370">
        <v>31225</v>
      </c>
      <c r="D11" s="369" t="s">
        <v>160</v>
      </c>
      <c r="E11" s="369" t="s">
        <v>81</v>
      </c>
      <c r="F11" s="369">
        <v>1800</v>
      </c>
      <c r="G11" s="371"/>
    </row>
    <row r="12" spans="1:7">
      <c r="A12" s="364" t="s">
        <v>35</v>
      </c>
      <c r="B12" s="365" t="s">
        <v>151</v>
      </c>
      <c r="C12" s="366">
        <v>24630</v>
      </c>
      <c r="D12" s="365" t="s">
        <v>154</v>
      </c>
      <c r="E12" s="365" t="s">
        <v>79</v>
      </c>
      <c r="F12" s="365">
        <v>3000</v>
      </c>
      <c r="G12" s="367" t="s">
        <v>161</v>
      </c>
    </row>
    <row r="13" spans="1:7">
      <c r="A13" s="368" t="s">
        <v>34</v>
      </c>
      <c r="B13" s="369" t="s">
        <v>151</v>
      </c>
      <c r="C13" s="370">
        <v>27823</v>
      </c>
      <c r="D13" s="369" t="s">
        <v>160</v>
      </c>
      <c r="E13" s="369" t="s">
        <v>79</v>
      </c>
      <c r="F13" s="369">
        <v>3450</v>
      </c>
      <c r="G13" s="371"/>
    </row>
    <row r="14" spans="1:7">
      <c r="A14" s="364" t="s">
        <v>33</v>
      </c>
      <c r="B14" s="365" t="s">
        <v>153</v>
      </c>
      <c r="C14" s="366">
        <v>29407</v>
      </c>
      <c r="D14" s="365" t="s">
        <v>152</v>
      </c>
      <c r="E14" s="365" t="s">
        <v>81</v>
      </c>
      <c r="F14" s="365">
        <v>2700</v>
      </c>
      <c r="G14" s="367"/>
    </row>
    <row r="15" spans="1:7">
      <c r="A15" s="368" t="s">
        <v>32</v>
      </c>
      <c r="B15" s="369" t="s">
        <v>153</v>
      </c>
      <c r="C15" s="370">
        <v>25538</v>
      </c>
      <c r="D15" s="369" t="s">
        <v>160</v>
      </c>
      <c r="E15" s="369" t="s">
        <v>82</v>
      </c>
      <c r="F15" s="369">
        <v>8500</v>
      </c>
      <c r="G15" s="371" t="s">
        <v>162</v>
      </c>
    </row>
    <row r="16" spans="1:7">
      <c r="A16" s="364" t="s">
        <v>31</v>
      </c>
      <c r="B16" s="365" t="s">
        <v>151</v>
      </c>
      <c r="C16" s="366">
        <v>24240</v>
      </c>
      <c r="D16" s="365" t="s">
        <v>163</v>
      </c>
      <c r="E16" s="365" t="s">
        <v>79</v>
      </c>
      <c r="F16" s="365">
        <v>4650</v>
      </c>
      <c r="G16" s="367"/>
    </row>
    <row r="17" spans="1:7">
      <c r="A17" s="368" t="s">
        <v>62</v>
      </c>
      <c r="B17" s="369" t="s">
        <v>151</v>
      </c>
      <c r="C17" s="370">
        <v>33232</v>
      </c>
      <c r="D17" s="369" t="s">
        <v>156</v>
      </c>
      <c r="E17" s="369" t="s">
        <v>81</v>
      </c>
      <c r="F17" s="369">
        <v>2070</v>
      </c>
      <c r="G17" s="371" t="s">
        <v>164</v>
      </c>
    </row>
    <row r="18" spans="1:7">
      <c r="A18" s="364" t="s">
        <v>61</v>
      </c>
      <c r="B18" s="365" t="s">
        <v>151</v>
      </c>
      <c r="C18" s="366">
        <v>28229</v>
      </c>
      <c r="D18" s="365" t="s">
        <v>156</v>
      </c>
      <c r="E18" s="365" t="s">
        <v>80</v>
      </c>
      <c r="F18" s="365">
        <v>6400</v>
      </c>
      <c r="G18" s="367"/>
    </row>
    <row r="19" spans="1:7">
      <c r="A19" s="368" t="s">
        <v>60</v>
      </c>
      <c r="B19" s="369" t="s">
        <v>153</v>
      </c>
      <c r="C19" s="370">
        <v>29050</v>
      </c>
      <c r="D19" s="369" t="s">
        <v>152</v>
      </c>
      <c r="E19" s="369" t="s">
        <v>79</v>
      </c>
      <c r="F19" s="369">
        <v>2400</v>
      </c>
      <c r="G19" s="371"/>
    </row>
    <row r="20" spans="1:7">
      <c r="A20" s="364" t="s">
        <v>59</v>
      </c>
      <c r="B20" s="365" t="s">
        <v>153</v>
      </c>
      <c r="C20" s="366">
        <v>30801</v>
      </c>
      <c r="D20" s="365" t="s">
        <v>152</v>
      </c>
      <c r="E20" s="365" t="s">
        <v>81</v>
      </c>
      <c r="F20" s="365">
        <v>3100</v>
      </c>
      <c r="G20" s="367" t="s">
        <v>165</v>
      </c>
    </row>
    <row r="21" spans="1:7">
      <c r="A21" s="368" t="s">
        <v>58</v>
      </c>
      <c r="B21" s="369" t="s">
        <v>151</v>
      </c>
      <c r="C21" s="370">
        <v>23048</v>
      </c>
      <c r="D21" s="369" t="s">
        <v>166</v>
      </c>
      <c r="E21" s="369" t="s">
        <v>79</v>
      </c>
      <c r="F21" s="369">
        <v>3480</v>
      </c>
      <c r="G21" s="371"/>
    </row>
    <row r="22" spans="1:7">
      <c r="A22" s="364" t="s">
        <v>57</v>
      </c>
      <c r="B22" s="365" t="s">
        <v>153</v>
      </c>
      <c r="C22" s="366">
        <v>27294</v>
      </c>
      <c r="D22" s="365" t="s">
        <v>154</v>
      </c>
      <c r="E22" s="365" t="s">
        <v>81</v>
      </c>
      <c r="F22" s="365">
        <v>900</v>
      </c>
      <c r="G22" s="367"/>
    </row>
    <row r="23" spans="1:7">
      <c r="A23" s="368" t="s">
        <v>56</v>
      </c>
      <c r="B23" s="369" t="s">
        <v>151</v>
      </c>
      <c r="C23" s="370">
        <v>25494</v>
      </c>
      <c r="D23" s="369" t="s">
        <v>167</v>
      </c>
      <c r="E23" s="369" t="s">
        <v>81</v>
      </c>
      <c r="F23" s="369">
        <v>905</v>
      </c>
      <c r="G23" s="371"/>
    </row>
    <row r="24" spans="1:7">
      <c r="A24" s="364" t="s">
        <v>55</v>
      </c>
      <c r="B24" s="365" t="s">
        <v>151</v>
      </c>
      <c r="C24" s="366">
        <v>34049</v>
      </c>
      <c r="D24" s="365" t="s">
        <v>152</v>
      </c>
      <c r="E24" s="365" t="s">
        <v>82</v>
      </c>
      <c r="F24" s="365">
        <v>5750</v>
      </c>
      <c r="G24" s="367" t="s">
        <v>168</v>
      </c>
    </row>
    <row r="25" spans="1:7">
      <c r="A25" s="368" t="s">
        <v>53</v>
      </c>
      <c r="B25" s="369" t="s">
        <v>153</v>
      </c>
      <c r="C25" s="370">
        <v>34954</v>
      </c>
      <c r="D25" s="369" t="s">
        <v>167</v>
      </c>
      <c r="E25" s="369" t="s">
        <v>81</v>
      </c>
      <c r="F25" s="369">
        <v>1800</v>
      </c>
      <c r="G25" s="371"/>
    </row>
    <row r="26" spans="1:7">
      <c r="A26" s="364" t="s">
        <v>83</v>
      </c>
      <c r="B26" s="365" t="s">
        <v>153</v>
      </c>
      <c r="C26" s="366">
        <v>30253</v>
      </c>
      <c r="D26" s="365" t="s">
        <v>152</v>
      </c>
      <c r="E26" s="365" t="s">
        <v>79</v>
      </c>
      <c r="F26" s="365">
        <v>3000</v>
      </c>
      <c r="G26" s="367"/>
    </row>
    <row r="27" spans="1:7">
      <c r="A27" s="368" t="s">
        <v>84</v>
      </c>
      <c r="B27" s="369" t="s">
        <v>153</v>
      </c>
      <c r="C27" s="370">
        <v>32451</v>
      </c>
      <c r="D27" s="369" t="s">
        <v>169</v>
      </c>
      <c r="E27" s="369" t="s">
        <v>82</v>
      </c>
      <c r="F27" s="369">
        <v>4750</v>
      </c>
      <c r="G27" s="371" t="s">
        <v>170</v>
      </c>
    </row>
    <row r="28" spans="1:7">
      <c r="A28" s="364" t="s">
        <v>85</v>
      </c>
      <c r="B28" s="365" t="s">
        <v>151</v>
      </c>
      <c r="C28" s="366">
        <v>24172</v>
      </c>
      <c r="D28" s="365" t="s">
        <v>169</v>
      </c>
      <c r="E28" s="365" t="s">
        <v>81</v>
      </c>
      <c r="F28" s="365">
        <v>1800</v>
      </c>
      <c r="G28" s="367"/>
    </row>
    <row r="29" spans="1:7">
      <c r="A29" s="368" t="s">
        <v>86</v>
      </c>
      <c r="B29" s="369" t="s">
        <v>151</v>
      </c>
      <c r="C29" s="370">
        <v>28244</v>
      </c>
      <c r="D29" s="369" t="s">
        <v>152</v>
      </c>
      <c r="E29" s="369" t="s">
        <v>80</v>
      </c>
      <c r="F29" s="369">
        <v>10880</v>
      </c>
      <c r="G29" s="371"/>
    </row>
    <row r="30" spans="1:7">
      <c r="A30" s="364" t="s">
        <v>87</v>
      </c>
      <c r="B30" s="365" t="s">
        <v>153</v>
      </c>
      <c r="C30" s="366">
        <v>21929</v>
      </c>
      <c r="D30" s="365" t="s">
        <v>166</v>
      </c>
      <c r="E30" s="365" t="s">
        <v>82</v>
      </c>
      <c r="F30" s="365">
        <v>5000</v>
      </c>
      <c r="G30" s="367" t="s">
        <v>171</v>
      </c>
    </row>
    <row r="31" spans="1:7">
      <c r="A31" s="368" t="s">
        <v>88</v>
      </c>
      <c r="B31" s="369" t="s">
        <v>153</v>
      </c>
      <c r="C31" s="370">
        <v>22196</v>
      </c>
      <c r="D31" s="369" t="s">
        <v>166</v>
      </c>
      <c r="E31" s="369" t="s">
        <v>81</v>
      </c>
      <c r="F31" s="369">
        <v>1900</v>
      </c>
      <c r="G31" s="371"/>
    </row>
    <row r="32" spans="1:7">
      <c r="A32" s="364" t="s">
        <v>89</v>
      </c>
      <c r="B32" s="365" t="s">
        <v>151</v>
      </c>
      <c r="C32" s="366">
        <v>31967</v>
      </c>
      <c r="D32" s="365" t="s">
        <v>169</v>
      </c>
      <c r="E32" s="365" t="s">
        <v>79</v>
      </c>
      <c r="F32" s="365">
        <v>3450</v>
      </c>
      <c r="G32" s="367"/>
    </row>
    <row r="33" spans="1:7">
      <c r="A33" s="368" t="s">
        <v>90</v>
      </c>
      <c r="B33" s="369" t="s">
        <v>151</v>
      </c>
      <c r="C33" s="370">
        <v>22803</v>
      </c>
      <c r="D33" s="369" t="s">
        <v>152</v>
      </c>
      <c r="E33" s="369" t="s">
        <v>79</v>
      </c>
      <c r="F33" s="369">
        <v>2550</v>
      </c>
      <c r="G33" s="371" t="s">
        <v>172</v>
      </c>
    </row>
    <row r="34" spans="1:7">
      <c r="A34" s="364" t="s">
        <v>91</v>
      </c>
      <c r="B34" s="365" t="s">
        <v>151</v>
      </c>
      <c r="C34" s="366">
        <v>32940</v>
      </c>
      <c r="D34" s="365" t="s">
        <v>169</v>
      </c>
      <c r="E34" s="365" t="s">
        <v>80</v>
      </c>
      <c r="F34" s="365">
        <v>7360</v>
      </c>
      <c r="G34" s="367"/>
    </row>
    <row r="35" spans="1:7">
      <c r="A35" s="368" t="s">
        <v>92</v>
      </c>
      <c r="B35" s="369" t="s">
        <v>153</v>
      </c>
      <c r="C35" s="370">
        <v>30735</v>
      </c>
      <c r="D35" s="369" t="s">
        <v>166</v>
      </c>
      <c r="E35" s="369" t="s">
        <v>80</v>
      </c>
      <c r="F35" s="369">
        <v>3600</v>
      </c>
      <c r="G35" s="371"/>
    </row>
    <row r="36" spans="1:7">
      <c r="A36" s="364" t="s">
        <v>93</v>
      </c>
      <c r="B36" s="365" t="s">
        <v>153</v>
      </c>
      <c r="C36" s="366">
        <v>27437</v>
      </c>
      <c r="D36" s="365" t="s">
        <v>154</v>
      </c>
      <c r="E36" s="365" t="s">
        <v>82</v>
      </c>
      <c r="F36" s="365">
        <v>8500</v>
      </c>
      <c r="G36" s="367" t="s">
        <v>173</v>
      </c>
    </row>
    <row r="37" spans="1:7">
      <c r="A37" s="368" t="s">
        <v>94</v>
      </c>
      <c r="B37" s="369" t="s">
        <v>151</v>
      </c>
      <c r="C37" s="370">
        <v>30483</v>
      </c>
      <c r="D37" s="369" t="s">
        <v>166</v>
      </c>
      <c r="E37" s="369" t="s">
        <v>79</v>
      </c>
      <c r="F37" s="369">
        <v>3400</v>
      </c>
      <c r="G37" s="371"/>
    </row>
    <row r="38" spans="1:7">
      <c r="A38" s="364" t="s">
        <v>95</v>
      </c>
      <c r="B38" s="365" t="s">
        <v>151</v>
      </c>
      <c r="C38" s="366">
        <v>25530</v>
      </c>
      <c r="D38" s="365" t="s">
        <v>152</v>
      </c>
      <c r="E38" s="365" t="s">
        <v>81</v>
      </c>
      <c r="F38" s="365">
        <v>2070</v>
      </c>
      <c r="G38" s="367"/>
    </row>
    <row r="39" spans="1:7">
      <c r="A39" s="368" t="s">
        <v>96</v>
      </c>
      <c r="B39" s="369" t="s">
        <v>151</v>
      </c>
      <c r="C39" s="370">
        <v>28444</v>
      </c>
      <c r="D39" s="369" t="s">
        <v>163</v>
      </c>
      <c r="E39" s="369" t="s">
        <v>79</v>
      </c>
      <c r="F39" s="369">
        <v>4650</v>
      </c>
      <c r="G39" s="371" t="s">
        <v>174</v>
      </c>
    </row>
    <row r="40" spans="1:7">
      <c r="A40" s="364" t="s">
        <v>97</v>
      </c>
      <c r="B40" s="365" t="s">
        <v>151</v>
      </c>
      <c r="C40" s="366">
        <v>23588</v>
      </c>
      <c r="D40" s="365" t="s">
        <v>163</v>
      </c>
      <c r="E40" s="365" t="s">
        <v>82</v>
      </c>
      <c r="F40" s="365">
        <v>2515</v>
      </c>
      <c r="G40" s="367"/>
    </row>
    <row r="41" spans="1:7">
      <c r="A41" s="368" t="s">
        <v>98</v>
      </c>
      <c r="B41" s="369" t="s">
        <v>151</v>
      </c>
      <c r="C41" s="370">
        <v>25023</v>
      </c>
      <c r="D41" s="369" t="s">
        <v>169</v>
      </c>
      <c r="E41" s="369" t="s">
        <v>79</v>
      </c>
      <c r="F41" s="369">
        <v>3450</v>
      </c>
      <c r="G41" s="371"/>
    </row>
    <row r="42" spans="1:7">
      <c r="A42" s="364" t="s">
        <v>99</v>
      </c>
      <c r="B42" s="365" t="s">
        <v>153</v>
      </c>
      <c r="C42" s="366">
        <v>27820</v>
      </c>
      <c r="D42" s="365" t="s">
        <v>152</v>
      </c>
      <c r="E42" s="365" t="s">
        <v>81</v>
      </c>
      <c r="F42" s="365">
        <v>2100</v>
      </c>
      <c r="G42" s="367" t="s">
        <v>175</v>
      </c>
    </row>
    <row r="43" spans="1:7">
      <c r="A43" s="368" t="s">
        <v>100</v>
      </c>
      <c r="B43" s="369" t="s">
        <v>153</v>
      </c>
      <c r="C43" s="370">
        <v>32252</v>
      </c>
      <c r="D43" s="369" t="s">
        <v>169</v>
      </c>
      <c r="E43" s="369" t="s">
        <v>79</v>
      </c>
      <c r="F43" s="369">
        <v>2550</v>
      </c>
      <c r="G43" s="371"/>
    </row>
    <row r="44" spans="1:7">
      <c r="A44" s="364" t="s">
        <v>101</v>
      </c>
      <c r="B44" s="365" t="s">
        <v>151</v>
      </c>
      <c r="C44" s="366">
        <v>31274</v>
      </c>
      <c r="D44" s="365" t="s">
        <v>166</v>
      </c>
      <c r="E44" s="365" t="s">
        <v>80</v>
      </c>
      <c r="F44" s="365">
        <v>5100</v>
      </c>
      <c r="G44" s="367"/>
    </row>
    <row r="45" spans="1:7">
      <c r="A45" s="368" t="s">
        <v>102</v>
      </c>
      <c r="B45" s="369" t="s">
        <v>151</v>
      </c>
      <c r="C45" s="370">
        <v>28781</v>
      </c>
      <c r="D45" s="369" t="s">
        <v>152</v>
      </c>
      <c r="E45" s="369" t="s">
        <v>81</v>
      </c>
      <c r="F45" s="369">
        <v>3060</v>
      </c>
      <c r="G45" s="371" t="s">
        <v>176</v>
      </c>
    </row>
    <row r="46" spans="1:7">
      <c r="A46" s="364" t="s">
        <v>103</v>
      </c>
      <c r="B46" s="365" t="s">
        <v>153</v>
      </c>
      <c r="C46" s="366">
        <v>29304</v>
      </c>
      <c r="D46" s="365" t="s">
        <v>154</v>
      </c>
      <c r="E46" s="365" t="s">
        <v>81</v>
      </c>
      <c r="F46" s="365">
        <v>2080</v>
      </c>
      <c r="G46" s="367"/>
    </row>
    <row r="47" spans="1:7">
      <c r="A47" s="368" t="s">
        <v>104</v>
      </c>
      <c r="B47" s="369" t="s">
        <v>153</v>
      </c>
      <c r="C47" s="370">
        <v>33034</v>
      </c>
      <c r="D47" s="369" t="s">
        <v>163</v>
      </c>
      <c r="E47" s="369" t="s">
        <v>81</v>
      </c>
      <c r="F47" s="369">
        <v>3060</v>
      </c>
      <c r="G47" s="371"/>
    </row>
    <row r="48" spans="1:7">
      <c r="A48" s="364" t="s">
        <v>105</v>
      </c>
      <c r="B48" s="365" t="s">
        <v>151</v>
      </c>
      <c r="C48" s="366">
        <v>26348</v>
      </c>
      <c r="D48" s="365" t="s">
        <v>154</v>
      </c>
      <c r="E48" s="365" t="s">
        <v>80</v>
      </c>
      <c r="F48" s="365">
        <v>7360</v>
      </c>
      <c r="G48" s="367"/>
    </row>
    <row r="49" spans="1:7">
      <c r="A49" s="368" t="s">
        <v>106</v>
      </c>
      <c r="B49" s="369" t="s">
        <v>151</v>
      </c>
      <c r="C49" s="370">
        <v>23627</v>
      </c>
      <c r="D49" s="369" t="s">
        <v>154</v>
      </c>
      <c r="E49" s="369" t="s">
        <v>82</v>
      </c>
      <c r="F49" s="369">
        <v>8500</v>
      </c>
      <c r="G49" s="371" t="s">
        <v>177</v>
      </c>
    </row>
    <row r="50" spans="1:7">
      <c r="A50" s="364" t="s">
        <v>107</v>
      </c>
      <c r="B50" s="365" t="s">
        <v>153</v>
      </c>
      <c r="C50" s="366">
        <v>27889</v>
      </c>
      <c r="D50" s="365" t="s">
        <v>152</v>
      </c>
      <c r="E50" s="365" t="s">
        <v>80</v>
      </c>
      <c r="F50" s="365">
        <v>10880</v>
      </c>
      <c r="G50" s="367"/>
    </row>
    <row r="51" spans="1:7">
      <c r="A51" s="368" t="s">
        <v>108</v>
      </c>
      <c r="B51" s="369" t="s">
        <v>153</v>
      </c>
      <c r="C51" s="370">
        <v>28648</v>
      </c>
      <c r="D51" s="369" t="s">
        <v>154</v>
      </c>
      <c r="E51" s="369" t="s">
        <v>82</v>
      </c>
      <c r="F51" s="369">
        <v>5000</v>
      </c>
      <c r="G51" s="371" t="s">
        <v>178</v>
      </c>
    </row>
    <row r="52" spans="1:7">
      <c r="A52" s="372" t="s">
        <v>179</v>
      </c>
      <c r="B52" s="373" t="s">
        <v>151</v>
      </c>
      <c r="C52" s="374">
        <v>29002</v>
      </c>
      <c r="D52" s="373" t="s">
        <v>152</v>
      </c>
      <c r="E52" s="373" t="s">
        <v>81</v>
      </c>
      <c r="F52" s="373">
        <v>1800</v>
      </c>
      <c r="G52" s="3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CFEF5-5D1F-4B26-BD19-29E97F57ACC8}">
  <sheetPr>
    <tabColor rgb="FF00B050"/>
  </sheetPr>
  <dimension ref="A1:H9"/>
  <sheetViews>
    <sheetView showGridLines="0" zoomScaleNormal="100" workbookViewId="0">
      <selection activeCell="F6" sqref="F6"/>
    </sheetView>
  </sheetViews>
  <sheetFormatPr defaultColWidth="40.85546875" defaultRowHeight="15"/>
  <cols>
    <col min="1" max="1" width="36" bestFit="1" customWidth="1"/>
    <col min="2" max="2" width="15.28515625" customWidth="1"/>
    <col min="3" max="3" width="12.85546875" customWidth="1"/>
    <col min="4" max="4" width="17.85546875" customWidth="1"/>
    <col min="5" max="5" width="22.85546875" bestFit="1" customWidth="1"/>
    <col min="6" max="6" width="17.140625" customWidth="1"/>
    <col min="7" max="7" width="12.140625" bestFit="1" customWidth="1"/>
    <col min="8" max="8" width="12.5703125" customWidth="1"/>
  </cols>
  <sheetData>
    <row r="1" spans="1:8" s="26" customFormat="1" ht="45">
      <c r="A1" s="5" t="s">
        <v>180</v>
      </c>
      <c r="B1" s="5" t="s">
        <v>181</v>
      </c>
      <c r="C1" s="5" t="s">
        <v>182</v>
      </c>
      <c r="D1" s="5" t="s">
        <v>183</v>
      </c>
      <c r="E1" s="5" t="s">
        <v>184</v>
      </c>
      <c r="F1" s="5" t="s">
        <v>185</v>
      </c>
      <c r="G1" s="5" t="s">
        <v>186</v>
      </c>
      <c r="H1" s="5" t="s">
        <v>187</v>
      </c>
    </row>
    <row r="2" spans="1:8">
      <c r="A2" s="3" t="s">
        <v>188</v>
      </c>
      <c r="B2" s="3">
        <v>1</v>
      </c>
      <c r="C2" s="2">
        <v>600</v>
      </c>
      <c r="D2" s="2">
        <v>10</v>
      </c>
      <c r="E2" s="27">
        <v>7.0000000000000007E-2</v>
      </c>
      <c r="F2" s="27">
        <v>0.1</v>
      </c>
      <c r="G2" s="2">
        <f>(C2+D2+C2*E2+C2*F2)*B2</f>
        <v>712</v>
      </c>
      <c r="H2" s="3" t="s">
        <v>190</v>
      </c>
    </row>
    <row r="3" spans="1:8">
      <c r="A3" s="3" t="s">
        <v>189</v>
      </c>
      <c r="B3" s="3">
        <v>1</v>
      </c>
      <c r="C3" s="2">
        <v>100</v>
      </c>
      <c r="D3" s="2">
        <v>10</v>
      </c>
      <c r="E3" s="27">
        <v>7.0000000000000007E-2</v>
      </c>
      <c r="F3" s="27">
        <v>0.2</v>
      </c>
      <c r="G3" s="2">
        <f t="shared" ref="G3:G9" si="0">(C3+D3+C3*E3+C3*F3)*B3</f>
        <v>137</v>
      </c>
      <c r="H3" s="3" t="s">
        <v>151</v>
      </c>
    </row>
    <row r="4" spans="1:8">
      <c r="A4" s="3" t="s">
        <v>191</v>
      </c>
      <c r="B4" s="3">
        <v>1</v>
      </c>
      <c r="C4" s="2">
        <v>50</v>
      </c>
      <c r="D4" s="2">
        <v>2</v>
      </c>
      <c r="E4" s="27">
        <v>7.0000000000000007E-2</v>
      </c>
      <c r="F4" s="27">
        <v>0.15</v>
      </c>
      <c r="G4" s="2">
        <f t="shared" si="0"/>
        <v>63</v>
      </c>
      <c r="H4" s="3" t="s">
        <v>190</v>
      </c>
    </row>
    <row r="5" spans="1:8">
      <c r="A5" s="3" t="s">
        <v>192</v>
      </c>
      <c r="B5" s="3">
        <v>1</v>
      </c>
      <c r="C5" s="2"/>
      <c r="D5" s="2">
        <v>0</v>
      </c>
      <c r="E5" s="27">
        <v>7.0000000000000007E-2</v>
      </c>
      <c r="F5" s="27">
        <v>0.3</v>
      </c>
      <c r="G5" s="2">
        <f t="shared" si="0"/>
        <v>0</v>
      </c>
      <c r="H5" s="3" t="s">
        <v>190</v>
      </c>
    </row>
    <row r="6" spans="1:8">
      <c r="A6" s="3" t="s">
        <v>193</v>
      </c>
      <c r="B6" s="3">
        <v>5</v>
      </c>
      <c r="C6" s="2">
        <v>1</v>
      </c>
      <c r="D6" s="2">
        <v>0</v>
      </c>
      <c r="E6" s="27">
        <v>7.0000000000000007E-2</v>
      </c>
      <c r="F6" s="27">
        <v>0.1</v>
      </c>
      <c r="G6" s="2">
        <f t="shared" si="0"/>
        <v>5.8500000000000005</v>
      </c>
      <c r="H6" s="3" t="s">
        <v>151</v>
      </c>
    </row>
    <row r="7" spans="1:8">
      <c r="A7" s="3" t="s">
        <v>194</v>
      </c>
      <c r="B7" s="3">
        <v>1</v>
      </c>
      <c r="C7" s="2">
        <v>100</v>
      </c>
      <c r="D7" s="2">
        <v>10</v>
      </c>
      <c r="E7" s="27">
        <v>7.0000000000000007E-2</v>
      </c>
      <c r="F7" s="27">
        <v>0.3</v>
      </c>
      <c r="G7" s="2">
        <f t="shared" si="0"/>
        <v>147</v>
      </c>
      <c r="H7" s="3" t="s">
        <v>190</v>
      </c>
    </row>
    <row r="8" spans="1:8">
      <c r="A8" s="3" t="s">
        <v>195</v>
      </c>
      <c r="B8" s="3">
        <v>1</v>
      </c>
      <c r="C8" s="2">
        <v>50</v>
      </c>
      <c r="D8" s="2">
        <v>10</v>
      </c>
      <c r="E8" s="27">
        <v>7.0000000000000007E-2</v>
      </c>
      <c r="F8" s="27">
        <v>0.2</v>
      </c>
      <c r="G8" s="2">
        <f t="shared" si="0"/>
        <v>73.5</v>
      </c>
      <c r="H8" s="3" t="s">
        <v>190</v>
      </c>
    </row>
    <row r="9" spans="1:8">
      <c r="A9" s="3" t="s">
        <v>196</v>
      </c>
      <c r="B9" s="3">
        <v>1</v>
      </c>
      <c r="C9" s="2">
        <v>100</v>
      </c>
      <c r="D9" s="2">
        <v>15</v>
      </c>
      <c r="E9" s="27">
        <v>7.0000000000000007E-2</v>
      </c>
      <c r="F9" s="27">
        <v>0.3</v>
      </c>
      <c r="G9" s="2">
        <f t="shared" si="0"/>
        <v>152</v>
      </c>
      <c r="H9" s="3" t="s">
        <v>190</v>
      </c>
    </row>
  </sheetData>
  <dataValidations count="3">
    <dataValidation type="list" allowBlank="1" showInputMessage="1" showErrorMessage="1" errorTitle="Внимание!" error="Выберите значение из списка" promptTitle="Единица измерения" prompt="Выбрать значение из списка" sqref="H2:H9" xr:uid="{8DBF3A14-574F-4944-BC7E-7146939B95DE}">
      <formula1>"м, шт."</formula1>
    </dataValidation>
    <dataValidation type="list" allowBlank="1" showInputMessage="1" showErrorMessage="1" sqref="E2:E9" xr:uid="{6327F738-DA18-46E7-9A39-E76902F79D09}">
      <mc:AlternateContent xmlns:x12ac="http://schemas.microsoft.com/office/spreadsheetml/2011/1/ac" xmlns:mc="http://schemas.openxmlformats.org/markup-compatibility/2006">
        <mc:Choice Requires="x12ac">
          <x12ac:list>"0,07"</x12ac:list>
        </mc:Choice>
        <mc:Fallback>
          <formula1>"0,07"</formula1>
        </mc:Fallback>
      </mc:AlternateContent>
    </dataValidation>
    <dataValidation type="decimal" allowBlank="1" showInputMessage="1" showErrorMessage="1" sqref="C2:C9" xr:uid="{310BB5B3-E74D-48BF-8D7A-50506426D857}">
      <formula1>1</formula1>
      <formula2>600</formula2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E84CA94-14C3-4CE9-B412-8BEDCBDAA6CA}">
          <x14:formula1>
            <xm:f>'Коэффициент наценки'!$B$3:$B$6</xm:f>
          </x14:formula1>
          <xm:sqref>F2:F9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6B2B4-7058-401E-99E1-0B82899D59A4}">
  <dimension ref="B2:B6"/>
  <sheetViews>
    <sheetView showGridLines="0" workbookViewId="0">
      <selection activeCell="H2" sqref="H2"/>
    </sheetView>
  </sheetViews>
  <sheetFormatPr defaultRowHeight="15"/>
  <cols>
    <col min="2" max="2" width="16.140625" bestFit="1" customWidth="1"/>
  </cols>
  <sheetData>
    <row r="2" spans="2:2" ht="30">
      <c r="B2" s="5" t="s">
        <v>185</v>
      </c>
    </row>
    <row r="3" spans="2:2">
      <c r="B3" s="27">
        <v>0.1</v>
      </c>
    </row>
    <row r="4" spans="2:2">
      <c r="B4" s="27">
        <v>0.15</v>
      </c>
    </row>
    <row r="5" spans="2:2">
      <c r="B5" s="27">
        <v>0.2</v>
      </c>
    </row>
    <row r="6" spans="2:2">
      <c r="B6" s="27">
        <v>0.3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21EF-74FA-4B0B-A733-78FBD65DFE49}">
  <sheetPr>
    <tabColor rgb="FF00B050"/>
  </sheetPr>
  <dimension ref="A1:E15"/>
  <sheetViews>
    <sheetView showGridLines="0" zoomScaleNormal="100" workbookViewId="0">
      <selection activeCell="B12" sqref="B12"/>
    </sheetView>
  </sheetViews>
  <sheetFormatPr defaultColWidth="9.140625" defaultRowHeight="15.75"/>
  <cols>
    <col min="1" max="1" width="55" style="11" bestFit="1" customWidth="1"/>
    <col min="2" max="2" width="26" style="11" bestFit="1" customWidth="1"/>
    <col min="3" max="3" width="17.140625" style="11" customWidth="1"/>
    <col min="4" max="4" width="11.85546875" style="11" customWidth="1"/>
    <col min="5" max="5" width="12.140625" style="11" customWidth="1"/>
    <col min="6" max="16384" width="9.140625" style="11"/>
  </cols>
  <sheetData>
    <row r="1" spans="1:5" s="28" customFormat="1" ht="30">
      <c r="A1" s="5" t="s">
        <v>24</v>
      </c>
      <c r="B1" s="5" t="s">
        <v>23</v>
      </c>
      <c r="C1" s="5" t="s">
        <v>22</v>
      </c>
      <c r="D1" s="5" t="s">
        <v>21</v>
      </c>
      <c r="E1" s="5" t="s">
        <v>20</v>
      </c>
    </row>
    <row r="2" spans="1:5">
      <c r="A2" s="3" t="s">
        <v>19</v>
      </c>
      <c r="B2" s="3" t="s">
        <v>16</v>
      </c>
      <c r="C2" s="29">
        <v>8</v>
      </c>
      <c r="D2" s="3">
        <f>VLOOKUP(B2,Таблица1[],2,FALSE)</f>
        <v>70</v>
      </c>
      <c r="E2" s="2">
        <f>D2*C2</f>
        <v>560</v>
      </c>
    </row>
    <row r="3" spans="1:5">
      <c r="A3" s="3" t="s">
        <v>18</v>
      </c>
      <c r="B3" s="3" t="s">
        <v>16</v>
      </c>
      <c r="C3" s="29">
        <v>4</v>
      </c>
      <c r="D3" s="3">
        <f>VLOOKUP(B3,Таблица1[],2,FALSE)</f>
        <v>70</v>
      </c>
      <c r="E3" s="2">
        <f t="shared" ref="E3:E15" si="0">D3*C3</f>
        <v>280</v>
      </c>
    </row>
    <row r="4" spans="1:5">
      <c r="A4" s="3" t="s">
        <v>17</v>
      </c>
      <c r="B4" s="3" t="s">
        <v>16</v>
      </c>
      <c r="C4" s="29">
        <v>4</v>
      </c>
      <c r="D4" s="3">
        <f>VLOOKUP(B4,Таблица1[],2,FALSE)</f>
        <v>70</v>
      </c>
      <c r="E4" s="2">
        <f t="shared" si="0"/>
        <v>280</v>
      </c>
    </row>
    <row r="5" spans="1:5">
      <c r="A5" s="3" t="s">
        <v>15</v>
      </c>
      <c r="B5" s="3" t="s">
        <v>0</v>
      </c>
      <c r="C5" s="29">
        <v>24</v>
      </c>
      <c r="D5" s="3">
        <f>VLOOKUP(B5,Таблица1[],2,FALSE)</f>
        <v>180</v>
      </c>
      <c r="E5" s="2">
        <f t="shared" si="0"/>
        <v>4320</v>
      </c>
    </row>
    <row r="6" spans="1:5">
      <c r="A6" s="3" t="s">
        <v>14</v>
      </c>
      <c r="B6" s="3" t="s">
        <v>4</v>
      </c>
      <c r="C6" s="29">
        <v>16</v>
      </c>
      <c r="D6" s="3">
        <f>VLOOKUP(B6,Таблица1[],2,FALSE)</f>
        <v>50</v>
      </c>
      <c r="E6" s="2">
        <f t="shared" si="0"/>
        <v>800</v>
      </c>
    </row>
    <row r="7" spans="1:5">
      <c r="A7" s="3" t="s">
        <v>13</v>
      </c>
      <c r="B7" s="3" t="s">
        <v>12</v>
      </c>
      <c r="C7" s="29">
        <v>24</v>
      </c>
      <c r="D7" s="3">
        <f>VLOOKUP(B7,Таблица1[],2,FALSE)</f>
        <v>200</v>
      </c>
      <c r="E7" s="2">
        <f t="shared" si="0"/>
        <v>4800</v>
      </c>
    </row>
    <row r="8" spans="1:5">
      <c r="A8" s="3" t="s">
        <v>11</v>
      </c>
      <c r="B8" s="3" t="s">
        <v>4</v>
      </c>
      <c r="C8" s="29">
        <v>40</v>
      </c>
      <c r="D8" s="3">
        <f>VLOOKUP(B8,Таблица1[],2,FALSE)</f>
        <v>50</v>
      </c>
      <c r="E8" s="2">
        <f t="shared" si="0"/>
        <v>2000</v>
      </c>
    </row>
    <row r="9" spans="1:5">
      <c r="A9" s="3" t="s">
        <v>10</v>
      </c>
      <c r="B9" s="3" t="s">
        <v>4</v>
      </c>
      <c r="C9" s="29">
        <v>32</v>
      </c>
      <c r="D9" s="3">
        <f>VLOOKUP(B9,Таблица1[],2,FALSE)</f>
        <v>50</v>
      </c>
      <c r="E9" s="2">
        <f t="shared" si="0"/>
        <v>1600</v>
      </c>
    </row>
    <row r="10" spans="1:5">
      <c r="A10" s="3" t="s">
        <v>9</v>
      </c>
      <c r="B10" s="3" t="s">
        <v>4</v>
      </c>
      <c r="C10" s="29">
        <v>8</v>
      </c>
      <c r="D10" s="3">
        <f>VLOOKUP(B10,Таблица1[],2,FALSE)</f>
        <v>50</v>
      </c>
      <c r="E10" s="2">
        <f t="shared" si="0"/>
        <v>400</v>
      </c>
    </row>
    <row r="11" spans="1:5">
      <c r="A11" s="3" t="s">
        <v>8</v>
      </c>
      <c r="B11" s="3" t="s">
        <v>4</v>
      </c>
      <c r="C11" s="29">
        <v>32</v>
      </c>
      <c r="D11" s="3">
        <f>VLOOKUP(B11,Таблица1[],2,FALSE)</f>
        <v>50</v>
      </c>
      <c r="E11" s="2">
        <f t="shared" si="0"/>
        <v>1600</v>
      </c>
    </row>
    <row r="12" spans="1:5">
      <c r="A12" s="3" t="s">
        <v>7</v>
      </c>
      <c r="B12" s="3" t="s">
        <v>6</v>
      </c>
      <c r="C12" s="29">
        <v>8</v>
      </c>
      <c r="D12" s="3">
        <f>VLOOKUP(B12,Таблица1[],2,FALSE)</f>
        <v>65</v>
      </c>
      <c r="E12" s="2">
        <f t="shared" si="0"/>
        <v>520</v>
      </c>
    </row>
    <row r="13" spans="1:5">
      <c r="A13" s="3" t="s">
        <v>5</v>
      </c>
      <c r="B13" s="3" t="s">
        <v>4</v>
      </c>
      <c r="C13" s="29">
        <v>16</v>
      </c>
      <c r="D13" s="3">
        <f>VLOOKUP(B13,Таблица1[],2,FALSE)</f>
        <v>50</v>
      </c>
      <c r="E13" s="2">
        <f t="shared" si="0"/>
        <v>800</v>
      </c>
    </row>
    <row r="14" spans="1:5">
      <c r="A14" s="3" t="s">
        <v>3</v>
      </c>
      <c r="B14" s="3" t="s">
        <v>2</v>
      </c>
      <c r="C14" s="29">
        <v>8</v>
      </c>
      <c r="D14" s="3">
        <f>VLOOKUP(B14,Таблица1[],2,FALSE)</f>
        <v>100</v>
      </c>
      <c r="E14" s="2">
        <f t="shared" si="0"/>
        <v>800</v>
      </c>
    </row>
    <row r="15" spans="1:5">
      <c r="A15" s="3" t="s">
        <v>1</v>
      </c>
      <c r="B15" s="3" t="s">
        <v>281</v>
      </c>
      <c r="C15" s="29">
        <v>8</v>
      </c>
      <c r="D15" s="3">
        <f>VLOOKUP(B15,Таблица1[],2,FALSE)</f>
        <v>150</v>
      </c>
      <c r="E15" s="2">
        <f t="shared" si="0"/>
        <v>1200</v>
      </c>
    </row>
  </sheetData>
  <dataConsolidate/>
  <dataValidations count="2">
    <dataValidation type="list" allowBlank="1" showInputMessage="1" showErrorMessage="1" sqref="B2:B15" xr:uid="{B68C29AA-07AE-48BB-A089-145E811F310E}">
      <formula1>Ресурс</formula1>
    </dataValidation>
    <dataValidation type="custom" allowBlank="1" showInputMessage="1" showErrorMessage="1" sqref="A2:A15" xr:uid="{CFCFE9CD-B4B4-491B-B407-1FE96FB213AC}">
      <formula1>COUNTIF($A$2:$A$15,A2)=1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7F43-B611-465D-9573-D7D4A5E43D1E}">
  <dimension ref="A1:C8"/>
  <sheetViews>
    <sheetView showGridLines="0" workbookViewId="0">
      <selection activeCell="C13" sqref="C13"/>
    </sheetView>
  </sheetViews>
  <sheetFormatPr defaultColWidth="9.140625" defaultRowHeight="15.75"/>
  <cols>
    <col min="1" max="1" width="26" style="11" bestFit="1" customWidth="1"/>
    <col min="2" max="2" width="23.5703125" style="11" customWidth="1"/>
    <col min="3" max="3" width="16.7109375" style="11" customWidth="1"/>
    <col min="4" max="16384" width="9.140625" style="11"/>
  </cols>
  <sheetData>
    <row r="1" spans="1:3" s="30" customFormat="1">
      <c r="A1" s="378" t="s">
        <v>28</v>
      </c>
      <c r="B1" s="379" t="s">
        <v>21</v>
      </c>
      <c r="C1" s="380" t="s">
        <v>27</v>
      </c>
    </row>
    <row r="2" spans="1:3">
      <c r="A2" s="376" t="s">
        <v>12</v>
      </c>
      <c r="B2" s="3">
        <v>200</v>
      </c>
      <c r="C2" s="377" t="s">
        <v>26</v>
      </c>
    </row>
    <row r="3" spans="1:3">
      <c r="A3" s="376" t="s">
        <v>0</v>
      </c>
      <c r="B3" s="3">
        <v>180</v>
      </c>
      <c r="C3" s="377" t="s">
        <v>26</v>
      </c>
    </row>
    <row r="4" spans="1:3">
      <c r="A4" s="376" t="s">
        <v>2</v>
      </c>
      <c r="B4" s="3">
        <v>100</v>
      </c>
      <c r="C4" s="377" t="s">
        <v>25</v>
      </c>
    </row>
    <row r="5" spans="1:3">
      <c r="A5" s="376" t="s">
        <v>6</v>
      </c>
      <c r="B5" s="3">
        <v>65</v>
      </c>
      <c r="C5" s="377" t="s">
        <v>25</v>
      </c>
    </row>
    <row r="6" spans="1:3">
      <c r="A6" s="376" t="s">
        <v>16</v>
      </c>
      <c r="B6" s="3">
        <v>70</v>
      </c>
      <c r="C6" s="377" t="s">
        <v>25</v>
      </c>
    </row>
    <row r="7" spans="1:3">
      <c r="A7" s="381" t="s">
        <v>4</v>
      </c>
      <c r="B7" s="382">
        <v>50</v>
      </c>
      <c r="C7" s="383" t="s">
        <v>25</v>
      </c>
    </row>
    <row r="8" spans="1:3">
      <c r="A8" s="384" t="s">
        <v>281</v>
      </c>
      <c r="B8" s="385">
        <v>150</v>
      </c>
      <c r="C8" s="386" t="s">
        <v>26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60AE7-4CCB-4FE7-9EF3-82118D9D292F}">
  <sheetPr>
    <tabColor rgb="FF00B050"/>
    <pageSetUpPr fitToPage="1"/>
  </sheetPr>
  <dimension ref="A1:B20"/>
  <sheetViews>
    <sheetView showGridLines="0" workbookViewId="0">
      <selection activeCell="B7" sqref="B7"/>
    </sheetView>
  </sheetViews>
  <sheetFormatPr defaultRowHeight="12.75"/>
  <cols>
    <col min="1" max="1" width="30.42578125" style="31" bestFit="1" customWidth="1"/>
    <col min="2" max="2" width="32" style="31" bestFit="1" customWidth="1"/>
    <col min="3" max="256" width="9.140625" style="31"/>
    <col min="257" max="257" width="30.42578125" style="31" bestFit="1" customWidth="1"/>
    <col min="258" max="258" width="32" style="31" bestFit="1" customWidth="1"/>
    <col min="259" max="512" width="9.140625" style="31"/>
    <col min="513" max="513" width="30.42578125" style="31" bestFit="1" customWidth="1"/>
    <col min="514" max="514" width="32" style="31" bestFit="1" customWidth="1"/>
    <col min="515" max="768" width="9.140625" style="31"/>
    <col min="769" max="769" width="30.42578125" style="31" bestFit="1" customWidth="1"/>
    <col min="770" max="770" width="32" style="31" bestFit="1" customWidth="1"/>
    <col min="771" max="1024" width="9.140625" style="31"/>
    <col min="1025" max="1025" width="30.42578125" style="31" bestFit="1" customWidth="1"/>
    <col min="1026" max="1026" width="32" style="31" bestFit="1" customWidth="1"/>
    <col min="1027" max="1280" width="9.140625" style="31"/>
    <col min="1281" max="1281" width="30.42578125" style="31" bestFit="1" customWidth="1"/>
    <col min="1282" max="1282" width="32" style="31" bestFit="1" customWidth="1"/>
    <col min="1283" max="1536" width="9.140625" style="31"/>
    <col min="1537" max="1537" width="30.42578125" style="31" bestFit="1" customWidth="1"/>
    <col min="1538" max="1538" width="32" style="31" bestFit="1" customWidth="1"/>
    <col min="1539" max="1792" width="9.140625" style="31"/>
    <col min="1793" max="1793" width="30.42578125" style="31" bestFit="1" customWidth="1"/>
    <col min="1794" max="1794" width="32" style="31" bestFit="1" customWidth="1"/>
    <col min="1795" max="2048" width="9.140625" style="31"/>
    <col min="2049" max="2049" width="30.42578125" style="31" bestFit="1" customWidth="1"/>
    <col min="2050" max="2050" width="32" style="31" bestFit="1" customWidth="1"/>
    <col min="2051" max="2304" width="9.140625" style="31"/>
    <col min="2305" max="2305" width="30.42578125" style="31" bestFit="1" customWidth="1"/>
    <col min="2306" max="2306" width="32" style="31" bestFit="1" customWidth="1"/>
    <col min="2307" max="2560" width="9.140625" style="31"/>
    <col min="2561" max="2561" width="30.42578125" style="31" bestFit="1" customWidth="1"/>
    <col min="2562" max="2562" width="32" style="31" bestFit="1" customWidth="1"/>
    <col min="2563" max="2816" width="9.140625" style="31"/>
    <col min="2817" max="2817" width="30.42578125" style="31" bestFit="1" customWidth="1"/>
    <col min="2818" max="2818" width="32" style="31" bestFit="1" customWidth="1"/>
    <col min="2819" max="3072" width="9.140625" style="31"/>
    <col min="3073" max="3073" width="30.42578125" style="31" bestFit="1" customWidth="1"/>
    <col min="3074" max="3074" width="32" style="31" bestFit="1" customWidth="1"/>
    <col min="3075" max="3328" width="9.140625" style="31"/>
    <col min="3329" max="3329" width="30.42578125" style="31" bestFit="1" customWidth="1"/>
    <col min="3330" max="3330" width="32" style="31" bestFit="1" customWidth="1"/>
    <col min="3331" max="3584" width="9.140625" style="31"/>
    <col min="3585" max="3585" width="30.42578125" style="31" bestFit="1" customWidth="1"/>
    <col min="3586" max="3586" width="32" style="31" bestFit="1" customWidth="1"/>
    <col min="3587" max="3840" width="9.140625" style="31"/>
    <col min="3841" max="3841" width="30.42578125" style="31" bestFit="1" customWidth="1"/>
    <col min="3842" max="3842" width="32" style="31" bestFit="1" customWidth="1"/>
    <col min="3843" max="4096" width="9.140625" style="31"/>
    <col min="4097" max="4097" width="30.42578125" style="31" bestFit="1" customWidth="1"/>
    <col min="4098" max="4098" width="32" style="31" bestFit="1" customWidth="1"/>
    <col min="4099" max="4352" width="9.140625" style="31"/>
    <col min="4353" max="4353" width="30.42578125" style="31" bestFit="1" customWidth="1"/>
    <col min="4354" max="4354" width="32" style="31" bestFit="1" customWidth="1"/>
    <col min="4355" max="4608" width="9.140625" style="31"/>
    <col min="4609" max="4609" width="30.42578125" style="31" bestFit="1" customWidth="1"/>
    <col min="4610" max="4610" width="32" style="31" bestFit="1" customWidth="1"/>
    <col min="4611" max="4864" width="9.140625" style="31"/>
    <col min="4865" max="4865" width="30.42578125" style="31" bestFit="1" customWidth="1"/>
    <col min="4866" max="4866" width="32" style="31" bestFit="1" customWidth="1"/>
    <col min="4867" max="5120" width="9.140625" style="31"/>
    <col min="5121" max="5121" width="30.42578125" style="31" bestFit="1" customWidth="1"/>
    <col min="5122" max="5122" width="32" style="31" bestFit="1" customWidth="1"/>
    <col min="5123" max="5376" width="9.140625" style="31"/>
    <col min="5377" max="5377" width="30.42578125" style="31" bestFit="1" customWidth="1"/>
    <col min="5378" max="5378" width="32" style="31" bestFit="1" customWidth="1"/>
    <col min="5379" max="5632" width="9.140625" style="31"/>
    <col min="5633" max="5633" width="30.42578125" style="31" bestFit="1" customWidth="1"/>
    <col min="5634" max="5634" width="32" style="31" bestFit="1" customWidth="1"/>
    <col min="5635" max="5888" width="9.140625" style="31"/>
    <col min="5889" max="5889" width="30.42578125" style="31" bestFit="1" customWidth="1"/>
    <col min="5890" max="5890" width="32" style="31" bestFit="1" customWidth="1"/>
    <col min="5891" max="6144" width="9.140625" style="31"/>
    <col min="6145" max="6145" width="30.42578125" style="31" bestFit="1" customWidth="1"/>
    <col min="6146" max="6146" width="32" style="31" bestFit="1" customWidth="1"/>
    <col min="6147" max="6400" width="9.140625" style="31"/>
    <col min="6401" max="6401" width="30.42578125" style="31" bestFit="1" customWidth="1"/>
    <col min="6402" max="6402" width="32" style="31" bestFit="1" customWidth="1"/>
    <col min="6403" max="6656" width="9.140625" style="31"/>
    <col min="6657" max="6657" width="30.42578125" style="31" bestFit="1" customWidth="1"/>
    <col min="6658" max="6658" width="32" style="31" bestFit="1" customWidth="1"/>
    <col min="6659" max="6912" width="9.140625" style="31"/>
    <col min="6913" max="6913" width="30.42578125" style="31" bestFit="1" customWidth="1"/>
    <col min="6914" max="6914" width="32" style="31" bestFit="1" customWidth="1"/>
    <col min="6915" max="7168" width="9.140625" style="31"/>
    <col min="7169" max="7169" width="30.42578125" style="31" bestFit="1" customWidth="1"/>
    <col min="7170" max="7170" width="32" style="31" bestFit="1" customWidth="1"/>
    <col min="7171" max="7424" width="9.140625" style="31"/>
    <col min="7425" max="7425" width="30.42578125" style="31" bestFit="1" customWidth="1"/>
    <col min="7426" max="7426" width="32" style="31" bestFit="1" customWidth="1"/>
    <col min="7427" max="7680" width="9.140625" style="31"/>
    <col min="7681" max="7681" width="30.42578125" style="31" bestFit="1" customWidth="1"/>
    <col min="7682" max="7682" width="32" style="31" bestFit="1" customWidth="1"/>
    <col min="7683" max="7936" width="9.140625" style="31"/>
    <col min="7937" max="7937" width="30.42578125" style="31" bestFit="1" customWidth="1"/>
    <col min="7938" max="7938" width="32" style="31" bestFit="1" customWidth="1"/>
    <col min="7939" max="8192" width="9.140625" style="31"/>
    <col min="8193" max="8193" width="30.42578125" style="31" bestFit="1" customWidth="1"/>
    <col min="8194" max="8194" width="32" style="31" bestFit="1" customWidth="1"/>
    <col min="8195" max="8448" width="9.140625" style="31"/>
    <col min="8449" max="8449" width="30.42578125" style="31" bestFit="1" customWidth="1"/>
    <col min="8450" max="8450" width="32" style="31" bestFit="1" customWidth="1"/>
    <col min="8451" max="8704" width="9.140625" style="31"/>
    <col min="8705" max="8705" width="30.42578125" style="31" bestFit="1" customWidth="1"/>
    <col min="8706" max="8706" width="32" style="31" bestFit="1" customWidth="1"/>
    <col min="8707" max="8960" width="9.140625" style="31"/>
    <col min="8961" max="8961" width="30.42578125" style="31" bestFit="1" customWidth="1"/>
    <col min="8962" max="8962" width="32" style="31" bestFit="1" customWidth="1"/>
    <col min="8963" max="9216" width="9.140625" style="31"/>
    <col min="9217" max="9217" width="30.42578125" style="31" bestFit="1" customWidth="1"/>
    <col min="9218" max="9218" width="32" style="31" bestFit="1" customWidth="1"/>
    <col min="9219" max="9472" width="9.140625" style="31"/>
    <col min="9473" max="9473" width="30.42578125" style="31" bestFit="1" customWidth="1"/>
    <col min="9474" max="9474" width="32" style="31" bestFit="1" customWidth="1"/>
    <col min="9475" max="9728" width="9.140625" style="31"/>
    <col min="9729" max="9729" width="30.42578125" style="31" bestFit="1" customWidth="1"/>
    <col min="9730" max="9730" width="32" style="31" bestFit="1" customWidth="1"/>
    <col min="9731" max="9984" width="9.140625" style="31"/>
    <col min="9985" max="9985" width="30.42578125" style="31" bestFit="1" customWidth="1"/>
    <col min="9986" max="9986" width="32" style="31" bestFit="1" customWidth="1"/>
    <col min="9987" max="10240" width="9.140625" style="31"/>
    <col min="10241" max="10241" width="30.42578125" style="31" bestFit="1" customWidth="1"/>
    <col min="10242" max="10242" width="32" style="31" bestFit="1" customWidth="1"/>
    <col min="10243" max="10496" width="9.140625" style="31"/>
    <col min="10497" max="10497" width="30.42578125" style="31" bestFit="1" customWidth="1"/>
    <col min="10498" max="10498" width="32" style="31" bestFit="1" customWidth="1"/>
    <col min="10499" max="10752" width="9.140625" style="31"/>
    <col min="10753" max="10753" width="30.42578125" style="31" bestFit="1" customWidth="1"/>
    <col min="10754" max="10754" width="32" style="31" bestFit="1" customWidth="1"/>
    <col min="10755" max="11008" width="9.140625" style="31"/>
    <col min="11009" max="11009" width="30.42578125" style="31" bestFit="1" customWidth="1"/>
    <col min="11010" max="11010" width="32" style="31" bestFit="1" customWidth="1"/>
    <col min="11011" max="11264" width="9.140625" style="31"/>
    <col min="11265" max="11265" width="30.42578125" style="31" bestFit="1" customWidth="1"/>
    <col min="11266" max="11266" width="32" style="31" bestFit="1" customWidth="1"/>
    <col min="11267" max="11520" width="9.140625" style="31"/>
    <col min="11521" max="11521" width="30.42578125" style="31" bestFit="1" customWidth="1"/>
    <col min="11522" max="11522" width="32" style="31" bestFit="1" customWidth="1"/>
    <col min="11523" max="11776" width="9.140625" style="31"/>
    <col min="11777" max="11777" width="30.42578125" style="31" bestFit="1" customWidth="1"/>
    <col min="11778" max="11778" width="32" style="31" bestFit="1" customWidth="1"/>
    <col min="11779" max="12032" width="9.140625" style="31"/>
    <col min="12033" max="12033" width="30.42578125" style="31" bestFit="1" customWidth="1"/>
    <col min="12034" max="12034" width="32" style="31" bestFit="1" customWidth="1"/>
    <col min="12035" max="12288" width="9.140625" style="31"/>
    <col min="12289" max="12289" width="30.42578125" style="31" bestFit="1" customWidth="1"/>
    <col min="12290" max="12290" width="32" style="31" bestFit="1" customWidth="1"/>
    <col min="12291" max="12544" width="9.140625" style="31"/>
    <col min="12545" max="12545" width="30.42578125" style="31" bestFit="1" customWidth="1"/>
    <col min="12546" max="12546" width="32" style="31" bestFit="1" customWidth="1"/>
    <col min="12547" max="12800" width="9.140625" style="31"/>
    <col min="12801" max="12801" width="30.42578125" style="31" bestFit="1" customWidth="1"/>
    <col min="12802" max="12802" width="32" style="31" bestFit="1" customWidth="1"/>
    <col min="12803" max="13056" width="9.140625" style="31"/>
    <col min="13057" max="13057" width="30.42578125" style="31" bestFit="1" customWidth="1"/>
    <col min="13058" max="13058" width="32" style="31" bestFit="1" customWidth="1"/>
    <col min="13059" max="13312" width="9.140625" style="31"/>
    <col min="13313" max="13313" width="30.42578125" style="31" bestFit="1" customWidth="1"/>
    <col min="13314" max="13314" width="32" style="31" bestFit="1" customWidth="1"/>
    <col min="13315" max="13568" width="9.140625" style="31"/>
    <col min="13569" max="13569" width="30.42578125" style="31" bestFit="1" customWidth="1"/>
    <col min="13570" max="13570" width="32" style="31" bestFit="1" customWidth="1"/>
    <col min="13571" max="13824" width="9.140625" style="31"/>
    <col min="13825" max="13825" width="30.42578125" style="31" bestFit="1" customWidth="1"/>
    <col min="13826" max="13826" width="32" style="31" bestFit="1" customWidth="1"/>
    <col min="13827" max="14080" width="9.140625" style="31"/>
    <col min="14081" max="14081" width="30.42578125" style="31" bestFit="1" customWidth="1"/>
    <col min="14082" max="14082" width="32" style="31" bestFit="1" customWidth="1"/>
    <col min="14083" max="14336" width="9.140625" style="31"/>
    <col min="14337" max="14337" width="30.42578125" style="31" bestFit="1" customWidth="1"/>
    <col min="14338" max="14338" width="32" style="31" bestFit="1" customWidth="1"/>
    <col min="14339" max="14592" width="9.140625" style="31"/>
    <col min="14593" max="14593" width="30.42578125" style="31" bestFit="1" customWidth="1"/>
    <col min="14594" max="14594" width="32" style="31" bestFit="1" customWidth="1"/>
    <col min="14595" max="14848" width="9.140625" style="31"/>
    <col min="14849" max="14849" width="30.42578125" style="31" bestFit="1" customWidth="1"/>
    <col min="14850" max="14850" width="32" style="31" bestFit="1" customWidth="1"/>
    <col min="14851" max="15104" width="9.140625" style="31"/>
    <col min="15105" max="15105" width="30.42578125" style="31" bestFit="1" customWidth="1"/>
    <col min="15106" max="15106" width="32" style="31" bestFit="1" customWidth="1"/>
    <col min="15107" max="15360" width="9.140625" style="31"/>
    <col min="15361" max="15361" width="30.42578125" style="31" bestFit="1" customWidth="1"/>
    <col min="15362" max="15362" width="32" style="31" bestFit="1" customWidth="1"/>
    <col min="15363" max="15616" width="9.140625" style="31"/>
    <col min="15617" max="15617" width="30.42578125" style="31" bestFit="1" customWidth="1"/>
    <col min="15618" max="15618" width="32" style="31" bestFit="1" customWidth="1"/>
    <col min="15619" max="15872" width="9.140625" style="31"/>
    <col min="15873" max="15873" width="30.42578125" style="31" bestFit="1" customWidth="1"/>
    <col min="15874" max="15874" width="32" style="31" bestFit="1" customWidth="1"/>
    <col min="15875" max="16128" width="9.140625" style="31"/>
    <col min="16129" max="16129" width="30.42578125" style="31" bestFit="1" customWidth="1"/>
    <col min="16130" max="16130" width="32" style="31" bestFit="1" customWidth="1"/>
    <col min="16131" max="16384" width="9.140625" style="31"/>
  </cols>
  <sheetData>
    <row r="1" spans="1:2">
      <c r="A1" s="446" t="s">
        <v>197</v>
      </c>
      <c r="B1" s="446"/>
    </row>
    <row r="2" spans="1:2">
      <c r="A2" s="32" t="s">
        <v>198</v>
      </c>
      <c r="B2" s="32" t="s">
        <v>199</v>
      </c>
    </row>
    <row r="3" spans="1:2">
      <c r="A3" s="33" t="s">
        <v>200</v>
      </c>
      <c r="B3" s="33" t="s">
        <v>201</v>
      </c>
    </row>
    <row r="4" spans="1:2">
      <c r="A4" s="33" t="s">
        <v>202</v>
      </c>
      <c r="B4" s="33" t="s">
        <v>203</v>
      </c>
    </row>
    <row r="5" spans="1:2">
      <c r="A5" s="33" t="s">
        <v>204</v>
      </c>
      <c r="B5" s="33" t="s">
        <v>205</v>
      </c>
    </row>
    <row r="6" spans="1:2">
      <c r="A6" s="33" t="s">
        <v>206</v>
      </c>
      <c r="B6" s="33" t="s">
        <v>207</v>
      </c>
    </row>
    <row r="7" spans="1:2">
      <c r="A7" s="34" t="s">
        <v>208</v>
      </c>
      <c r="B7" s="34" t="s">
        <v>209</v>
      </c>
    </row>
    <row r="8" spans="1:2">
      <c r="A8" s="34" t="s">
        <v>210</v>
      </c>
      <c r="B8" s="34" t="s">
        <v>211</v>
      </c>
    </row>
    <row r="9" spans="1:2">
      <c r="A9" s="34" t="s">
        <v>212</v>
      </c>
      <c r="B9" s="34" t="s">
        <v>213</v>
      </c>
    </row>
    <row r="10" spans="1:2">
      <c r="A10" s="34" t="s">
        <v>214</v>
      </c>
      <c r="B10" s="34"/>
    </row>
    <row r="11" spans="1:2">
      <c r="A11" s="34" t="s">
        <v>215</v>
      </c>
      <c r="B11" s="34" t="s">
        <v>216</v>
      </c>
    </row>
    <row r="12" spans="1:2">
      <c r="A12" s="35" t="s">
        <v>217</v>
      </c>
      <c r="B12" s="35">
        <v>27</v>
      </c>
    </row>
    <row r="13" spans="1:2">
      <c r="A13" s="35" t="s">
        <v>218</v>
      </c>
      <c r="B13" s="36">
        <v>0.18</v>
      </c>
    </row>
    <row r="14" spans="1:2">
      <c r="A14" s="35" t="s">
        <v>219</v>
      </c>
      <c r="B14" s="36">
        <v>0.15</v>
      </c>
    </row>
    <row r="15" spans="1:2">
      <c r="A15" s="35" t="s">
        <v>220</v>
      </c>
      <c r="B15" s="35">
        <v>3</v>
      </c>
    </row>
    <row r="16" spans="1:2">
      <c r="A16" s="35" t="s">
        <v>221</v>
      </c>
      <c r="B16" s="35">
        <v>1</v>
      </c>
    </row>
    <row r="17" spans="1:2">
      <c r="A17" s="35" t="s">
        <v>222</v>
      </c>
      <c r="B17" s="35">
        <v>1</v>
      </c>
    </row>
    <row r="18" spans="1:2">
      <c r="A18" s="37" t="s">
        <v>223</v>
      </c>
      <c r="B18" s="38"/>
    </row>
    <row r="19" spans="1:2">
      <c r="A19" s="37" t="s">
        <v>224</v>
      </c>
      <c r="B19" s="38"/>
    </row>
    <row r="20" spans="1:2">
      <c r="A20" s="37" t="s">
        <v>225</v>
      </c>
      <c r="B20" s="38"/>
    </row>
  </sheetData>
  <mergeCells count="1">
    <mergeCell ref="A1:B1"/>
  </mergeCells>
  <dataValidations count="2">
    <dataValidation type="list" allowBlank="1" showInputMessage="1" showErrorMessage="1" sqref="B16:B17 IX16:IX17 ST16:ST17 ACP16:ACP17 AML16:AML17 AWH16:AWH17 BGD16:BGD17 BPZ16:BPZ17 BZV16:BZV17 CJR16:CJR17 CTN16:CTN17 DDJ16:DDJ17 DNF16:DNF17 DXB16:DXB17 EGX16:EGX17 EQT16:EQT17 FAP16:FAP17 FKL16:FKL17 FUH16:FUH17 GED16:GED17 GNZ16:GNZ17 GXV16:GXV17 HHR16:HHR17 HRN16:HRN17 IBJ16:IBJ17 ILF16:ILF17 IVB16:IVB17 JEX16:JEX17 JOT16:JOT17 JYP16:JYP17 KIL16:KIL17 KSH16:KSH17 LCD16:LCD17 LLZ16:LLZ17 LVV16:LVV17 MFR16:MFR17 MPN16:MPN17 MZJ16:MZJ17 NJF16:NJF17 NTB16:NTB17 OCX16:OCX17 OMT16:OMT17 OWP16:OWP17 PGL16:PGL17 PQH16:PQH17 QAD16:QAD17 QJZ16:QJZ17 QTV16:QTV17 RDR16:RDR17 RNN16:RNN17 RXJ16:RXJ17 SHF16:SHF17 SRB16:SRB17 TAX16:TAX17 TKT16:TKT17 TUP16:TUP17 UEL16:UEL17 UOH16:UOH17 UYD16:UYD17 VHZ16:VHZ17 VRV16:VRV17 WBR16:WBR17 WLN16:WLN17 WVJ16:WVJ17 B65552:B65553 IX65552:IX65553 ST65552:ST65553 ACP65552:ACP65553 AML65552:AML65553 AWH65552:AWH65553 BGD65552:BGD65553 BPZ65552:BPZ65553 BZV65552:BZV65553 CJR65552:CJR65553 CTN65552:CTN65553 DDJ65552:DDJ65553 DNF65552:DNF65553 DXB65552:DXB65553 EGX65552:EGX65553 EQT65552:EQT65553 FAP65552:FAP65553 FKL65552:FKL65553 FUH65552:FUH65553 GED65552:GED65553 GNZ65552:GNZ65553 GXV65552:GXV65553 HHR65552:HHR65553 HRN65552:HRN65553 IBJ65552:IBJ65553 ILF65552:ILF65553 IVB65552:IVB65553 JEX65552:JEX65553 JOT65552:JOT65553 JYP65552:JYP65553 KIL65552:KIL65553 KSH65552:KSH65553 LCD65552:LCD65553 LLZ65552:LLZ65553 LVV65552:LVV65553 MFR65552:MFR65553 MPN65552:MPN65553 MZJ65552:MZJ65553 NJF65552:NJF65553 NTB65552:NTB65553 OCX65552:OCX65553 OMT65552:OMT65553 OWP65552:OWP65553 PGL65552:PGL65553 PQH65552:PQH65553 QAD65552:QAD65553 QJZ65552:QJZ65553 QTV65552:QTV65553 RDR65552:RDR65553 RNN65552:RNN65553 RXJ65552:RXJ65553 SHF65552:SHF65553 SRB65552:SRB65553 TAX65552:TAX65553 TKT65552:TKT65553 TUP65552:TUP65553 UEL65552:UEL65553 UOH65552:UOH65553 UYD65552:UYD65553 VHZ65552:VHZ65553 VRV65552:VRV65553 WBR65552:WBR65553 WLN65552:WLN65553 WVJ65552:WVJ65553 B131088:B131089 IX131088:IX131089 ST131088:ST131089 ACP131088:ACP131089 AML131088:AML131089 AWH131088:AWH131089 BGD131088:BGD131089 BPZ131088:BPZ131089 BZV131088:BZV131089 CJR131088:CJR131089 CTN131088:CTN131089 DDJ131088:DDJ131089 DNF131088:DNF131089 DXB131088:DXB131089 EGX131088:EGX131089 EQT131088:EQT131089 FAP131088:FAP131089 FKL131088:FKL131089 FUH131088:FUH131089 GED131088:GED131089 GNZ131088:GNZ131089 GXV131088:GXV131089 HHR131088:HHR131089 HRN131088:HRN131089 IBJ131088:IBJ131089 ILF131088:ILF131089 IVB131088:IVB131089 JEX131088:JEX131089 JOT131088:JOT131089 JYP131088:JYP131089 KIL131088:KIL131089 KSH131088:KSH131089 LCD131088:LCD131089 LLZ131088:LLZ131089 LVV131088:LVV131089 MFR131088:MFR131089 MPN131088:MPN131089 MZJ131088:MZJ131089 NJF131088:NJF131089 NTB131088:NTB131089 OCX131088:OCX131089 OMT131088:OMT131089 OWP131088:OWP131089 PGL131088:PGL131089 PQH131088:PQH131089 QAD131088:QAD131089 QJZ131088:QJZ131089 QTV131088:QTV131089 RDR131088:RDR131089 RNN131088:RNN131089 RXJ131088:RXJ131089 SHF131088:SHF131089 SRB131088:SRB131089 TAX131088:TAX131089 TKT131088:TKT131089 TUP131088:TUP131089 UEL131088:UEL131089 UOH131088:UOH131089 UYD131088:UYD131089 VHZ131088:VHZ131089 VRV131088:VRV131089 WBR131088:WBR131089 WLN131088:WLN131089 WVJ131088:WVJ131089 B196624:B196625 IX196624:IX196625 ST196624:ST196625 ACP196624:ACP196625 AML196624:AML196625 AWH196624:AWH196625 BGD196624:BGD196625 BPZ196624:BPZ196625 BZV196624:BZV196625 CJR196624:CJR196625 CTN196624:CTN196625 DDJ196624:DDJ196625 DNF196624:DNF196625 DXB196624:DXB196625 EGX196624:EGX196625 EQT196624:EQT196625 FAP196624:FAP196625 FKL196624:FKL196625 FUH196624:FUH196625 GED196624:GED196625 GNZ196624:GNZ196625 GXV196624:GXV196625 HHR196624:HHR196625 HRN196624:HRN196625 IBJ196624:IBJ196625 ILF196624:ILF196625 IVB196624:IVB196625 JEX196624:JEX196625 JOT196624:JOT196625 JYP196624:JYP196625 KIL196624:KIL196625 KSH196624:KSH196625 LCD196624:LCD196625 LLZ196624:LLZ196625 LVV196624:LVV196625 MFR196624:MFR196625 MPN196624:MPN196625 MZJ196624:MZJ196625 NJF196624:NJF196625 NTB196624:NTB196625 OCX196624:OCX196625 OMT196624:OMT196625 OWP196624:OWP196625 PGL196624:PGL196625 PQH196624:PQH196625 QAD196624:QAD196625 QJZ196624:QJZ196625 QTV196624:QTV196625 RDR196624:RDR196625 RNN196624:RNN196625 RXJ196624:RXJ196625 SHF196624:SHF196625 SRB196624:SRB196625 TAX196624:TAX196625 TKT196624:TKT196625 TUP196624:TUP196625 UEL196624:UEL196625 UOH196624:UOH196625 UYD196624:UYD196625 VHZ196624:VHZ196625 VRV196624:VRV196625 WBR196624:WBR196625 WLN196624:WLN196625 WVJ196624:WVJ196625 B262160:B262161 IX262160:IX262161 ST262160:ST262161 ACP262160:ACP262161 AML262160:AML262161 AWH262160:AWH262161 BGD262160:BGD262161 BPZ262160:BPZ262161 BZV262160:BZV262161 CJR262160:CJR262161 CTN262160:CTN262161 DDJ262160:DDJ262161 DNF262160:DNF262161 DXB262160:DXB262161 EGX262160:EGX262161 EQT262160:EQT262161 FAP262160:FAP262161 FKL262160:FKL262161 FUH262160:FUH262161 GED262160:GED262161 GNZ262160:GNZ262161 GXV262160:GXV262161 HHR262160:HHR262161 HRN262160:HRN262161 IBJ262160:IBJ262161 ILF262160:ILF262161 IVB262160:IVB262161 JEX262160:JEX262161 JOT262160:JOT262161 JYP262160:JYP262161 KIL262160:KIL262161 KSH262160:KSH262161 LCD262160:LCD262161 LLZ262160:LLZ262161 LVV262160:LVV262161 MFR262160:MFR262161 MPN262160:MPN262161 MZJ262160:MZJ262161 NJF262160:NJF262161 NTB262160:NTB262161 OCX262160:OCX262161 OMT262160:OMT262161 OWP262160:OWP262161 PGL262160:PGL262161 PQH262160:PQH262161 QAD262160:QAD262161 QJZ262160:QJZ262161 QTV262160:QTV262161 RDR262160:RDR262161 RNN262160:RNN262161 RXJ262160:RXJ262161 SHF262160:SHF262161 SRB262160:SRB262161 TAX262160:TAX262161 TKT262160:TKT262161 TUP262160:TUP262161 UEL262160:UEL262161 UOH262160:UOH262161 UYD262160:UYD262161 VHZ262160:VHZ262161 VRV262160:VRV262161 WBR262160:WBR262161 WLN262160:WLN262161 WVJ262160:WVJ262161 B327696:B327697 IX327696:IX327697 ST327696:ST327697 ACP327696:ACP327697 AML327696:AML327697 AWH327696:AWH327697 BGD327696:BGD327697 BPZ327696:BPZ327697 BZV327696:BZV327697 CJR327696:CJR327697 CTN327696:CTN327697 DDJ327696:DDJ327697 DNF327696:DNF327697 DXB327696:DXB327697 EGX327696:EGX327697 EQT327696:EQT327697 FAP327696:FAP327697 FKL327696:FKL327697 FUH327696:FUH327697 GED327696:GED327697 GNZ327696:GNZ327697 GXV327696:GXV327697 HHR327696:HHR327697 HRN327696:HRN327697 IBJ327696:IBJ327697 ILF327696:ILF327697 IVB327696:IVB327697 JEX327696:JEX327697 JOT327696:JOT327697 JYP327696:JYP327697 KIL327696:KIL327697 KSH327696:KSH327697 LCD327696:LCD327697 LLZ327696:LLZ327697 LVV327696:LVV327697 MFR327696:MFR327697 MPN327696:MPN327697 MZJ327696:MZJ327697 NJF327696:NJF327697 NTB327696:NTB327697 OCX327696:OCX327697 OMT327696:OMT327697 OWP327696:OWP327697 PGL327696:PGL327697 PQH327696:PQH327697 QAD327696:QAD327697 QJZ327696:QJZ327697 QTV327696:QTV327697 RDR327696:RDR327697 RNN327696:RNN327697 RXJ327696:RXJ327697 SHF327696:SHF327697 SRB327696:SRB327697 TAX327696:TAX327697 TKT327696:TKT327697 TUP327696:TUP327697 UEL327696:UEL327697 UOH327696:UOH327697 UYD327696:UYD327697 VHZ327696:VHZ327697 VRV327696:VRV327697 WBR327696:WBR327697 WLN327696:WLN327697 WVJ327696:WVJ327697 B393232:B393233 IX393232:IX393233 ST393232:ST393233 ACP393232:ACP393233 AML393232:AML393233 AWH393232:AWH393233 BGD393232:BGD393233 BPZ393232:BPZ393233 BZV393232:BZV393233 CJR393232:CJR393233 CTN393232:CTN393233 DDJ393232:DDJ393233 DNF393232:DNF393233 DXB393232:DXB393233 EGX393232:EGX393233 EQT393232:EQT393233 FAP393232:FAP393233 FKL393232:FKL393233 FUH393232:FUH393233 GED393232:GED393233 GNZ393232:GNZ393233 GXV393232:GXV393233 HHR393232:HHR393233 HRN393232:HRN393233 IBJ393232:IBJ393233 ILF393232:ILF393233 IVB393232:IVB393233 JEX393232:JEX393233 JOT393232:JOT393233 JYP393232:JYP393233 KIL393232:KIL393233 KSH393232:KSH393233 LCD393232:LCD393233 LLZ393232:LLZ393233 LVV393232:LVV393233 MFR393232:MFR393233 MPN393232:MPN393233 MZJ393232:MZJ393233 NJF393232:NJF393233 NTB393232:NTB393233 OCX393232:OCX393233 OMT393232:OMT393233 OWP393232:OWP393233 PGL393232:PGL393233 PQH393232:PQH393233 QAD393232:QAD393233 QJZ393232:QJZ393233 QTV393232:QTV393233 RDR393232:RDR393233 RNN393232:RNN393233 RXJ393232:RXJ393233 SHF393232:SHF393233 SRB393232:SRB393233 TAX393232:TAX393233 TKT393232:TKT393233 TUP393232:TUP393233 UEL393232:UEL393233 UOH393232:UOH393233 UYD393232:UYD393233 VHZ393232:VHZ393233 VRV393232:VRV393233 WBR393232:WBR393233 WLN393232:WLN393233 WVJ393232:WVJ393233 B458768:B458769 IX458768:IX458769 ST458768:ST458769 ACP458768:ACP458769 AML458768:AML458769 AWH458768:AWH458769 BGD458768:BGD458769 BPZ458768:BPZ458769 BZV458768:BZV458769 CJR458768:CJR458769 CTN458768:CTN458769 DDJ458768:DDJ458769 DNF458768:DNF458769 DXB458768:DXB458769 EGX458768:EGX458769 EQT458768:EQT458769 FAP458768:FAP458769 FKL458768:FKL458769 FUH458768:FUH458769 GED458768:GED458769 GNZ458768:GNZ458769 GXV458768:GXV458769 HHR458768:HHR458769 HRN458768:HRN458769 IBJ458768:IBJ458769 ILF458768:ILF458769 IVB458768:IVB458769 JEX458768:JEX458769 JOT458768:JOT458769 JYP458768:JYP458769 KIL458768:KIL458769 KSH458768:KSH458769 LCD458768:LCD458769 LLZ458768:LLZ458769 LVV458768:LVV458769 MFR458768:MFR458769 MPN458768:MPN458769 MZJ458768:MZJ458769 NJF458768:NJF458769 NTB458768:NTB458769 OCX458768:OCX458769 OMT458768:OMT458769 OWP458768:OWP458769 PGL458768:PGL458769 PQH458768:PQH458769 QAD458768:QAD458769 QJZ458768:QJZ458769 QTV458768:QTV458769 RDR458768:RDR458769 RNN458768:RNN458769 RXJ458768:RXJ458769 SHF458768:SHF458769 SRB458768:SRB458769 TAX458768:TAX458769 TKT458768:TKT458769 TUP458768:TUP458769 UEL458768:UEL458769 UOH458768:UOH458769 UYD458768:UYD458769 VHZ458768:VHZ458769 VRV458768:VRV458769 WBR458768:WBR458769 WLN458768:WLN458769 WVJ458768:WVJ458769 B524304:B524305 IX524304:IX524305 ST524304:ST524305 ACP524304:ACP524305 AML524304:AML524305 AWH524304:AWH524305 BGD524304:BGD524305 BPZ524304:BPZ524305 BZV524304:BZV524305 CJR524304:CJR524305 CTN524304:CTN524305 DDJ524304:DDJ524305 DNF524304:DNF524305 DXB524304:DXB524305 EGX524304:EGX524305 EQT524304:EQT524305 FAP524304:FAP524305 FKL524304:FKL524305 FUH524304:FUH524305 GED524304:GED524305 GNZ524304:GNZ524305 GXV524304:GXV524305 HHR524304:HHR524305 HRN524304:HRN524305 IBJ524304:IBJ524305 ILF524304:ILF524305 IVB524304:IVB524305 JEX524304:JEX524305 JOT524304:JOT524305 JYP524304:JYP524305 KIL524304:KIL524305 KSH524304:KSH524305 LCD524304:LCD524305 LLZ524304:LLZ524305 LVV524304:LVV524305 MFR524304:MFR524305 MPN524304:MPN524305 MZJ524304:MZJ524305 NJF524304:NJF524305 NTB524304:NTB524305 OCX524304:OCX524305 OMT524304:OMT524305 OWP524304:OWP524305 PGL524304:PGL524305 PQH524304:PQH524305 QAD524304:QAD524305 QJZ524304:QJZ524305 QTV524304:QTV524305 RDR524304:RDR524305 RNN524304:RNN524305 RXJ524304:RXJ524305 SHF524304:SHF524305 SRB524304:SRB524305 TAX524304:TAX524305 TKT524304:TKT524305 TUP524304:TUP524305 UEL524304:UEL524305 UOH524304:UOH524305 UYD524304:UYD524305 VHZ524304:VHZ524305 VRV524304:VRV524305 WBR524304:WBR524305 WLN524304:WLN524305 WVJ524304:WVJ524305 B589840:B589841 IX589840:IX589841 ST589840:ST589841 ACP589840:ACP589841 AML589840:AML589841 AWH589840:AWH589841 BGD589840:BGD589841 BPZ589840:BPZ589841 BZV589840:BZV589841 CJR589840:CJR589841 CTN589840:CTN589841 DDJ589840:DDJ589841 DNF589840:DNF589841 DXB589840:DXB589841 EGX589840:EGX589841 EQT589840:EQT589841 FAP589840:FAP589841 FKL589840:FKL589841 FUH589840:FUH589841 GED589840:GED589841 GNZ589840:GNZ589841 GXV589840:GXV589841 HHR589840:HHR589841 HRN589840:HRN589841 IBJ589840:IBJ589841 ILF589840:ILF589841 IVB589840:IVB589841 JEX589840:JEX589841 JOT589840:JOT589841 JYP589840:JYP589841 KIL589840:KIL589841 KSH589840:KSH589841 LCD589840:LCD589841 LLZ589840:LLZ589841 LVV589840:LVV589841 MFR589840:MFR589841 MPN589840:MPN589841 MZJ589840:MZJ589841 NJF589840:NJF589841 NTB589840:NTB589841 OCX589840:OCX589841 OMT589840:OMT589841 OWP589840:OWP589841 PGL589840:PGL589841 PQH589840:PQH589841 QAD589840:QAD589841 QJZ589840:QJZ589841 QTV589840:QTV589841 RDR589840:RDR589841 RNN589840:RNN589841 RXJ589840:RXJ589841 SHF589840:SHF589841 SRB589840:SRB589841 TAX589840:TAX589841 TKT589840:TKT589841 TUP589840:TUP589841 UEL589840:UEL589841 UOH589840:UOH589841 UYD589840:UYD589841 VHZ589840:VHZ589841 VRV589840:VRV589841 WBR589840:WBR589841 WLN589840:WLN589841 WVJ589840:WVJ589841 B655376:B655377 IX655376:IX655377 ST655376:ST655377 ACP655376:ACP655377 AML655376:AML655377 AWH655376:AWH655377 BGD655376:BGD655377 BPZ655376:BPZ655377 BZV655376:BZV655377 CJR655376:CJR655377 CTN655376:CTN655377 DDJ655376:DDJ655377 DNF655376:DNF655377 DXB655376:DXB655377 EGX655376:EGX655377 EQT655376:EQT655377 FAP655376:FAP655377 FKL655376:FKL655377 FUH655376:FUH655377 GED655376:GED655377 GNZ655376:GNZ655377 GXV655376:GXV655377 HHR655376:HHR655377 HRN655376:HRN655377 IBJ655376:IBJ655377 ILF655376:ILF655377 IVB655376:IVB655377 JEX655376:JEX655377 JOT655376:JOT655377 JYP655376:JYP655377 KIL655376:KIL655377 KSH655376:KSH655377 LCD655376:LCD655377 LLZ655376:LLZ655377 LVV655376:LVV655377 MFR655376:MFR655377 MPN655376:MPN655377 MZJ655376:MZJ655377 NJF655376:NJF655377 NTB655376:NTB655377 OCX655376:OCX655377 OMT655376:OMT655377 OWP655376:OWP655377 PGL655376:PGL655377 PQH655376:PQH655377 QAD655376:QAD655377 QJZ655376:QJZ655377 QTV655376:QTV655377 RDR655376:RDR655377 RNN655376:RNN655377 RXJ655376:RXJ655377 SHF655376:SHF655377 SRB655376:SRB655377 TAX655376:TAX655377 TKT655376:TKT655377 TUP655376:TUP655377 UEL655376:UEL655377 UOH655376:UOH655377 UYD655376:UYD655377 VHZ655376:VHZ655377 VRV655376:VRV655377 WBR655376:WBR655377 WLN655376:WLN655377 WVJ655376:WVJ655377 B720912:B720913 IX720912:IX720913 ST720912:ST720913 ACP720912:ACP720913 AML720912:AML720913 AWH720912:AWH720913 BGD720912:BGD720913 BPZ720912:BPZ720913 BZV720912:BZV720913 CJR720912:CJR720913 CTN720912:CTN720913 DDJ720912:DDJ720913 DNF720912:DNF720913 DXB720912:DXB720913 EGX720912:EGX720913 EQT720912:EQT720913 FAP720912:FAP720913 FKL720912:FKL720913 FUH720912:FUH720913 GED720912:GED720913 GNZ720912:GNZ720913 GXV720912:GXV720913 HHR720912:HHR720913 HRN720912:HRN720913 IBJ720912:IBJ720913 ILF720912:ILF720913 IVB720912:IVB720913 JEX720912:JEX720913 JOT720912:JOT720913 JYP720912:JYP720913 KIL720912:KIL720913 KSH720912:KSH720913 LCD720912:LCD720913 LLZ720912:LLZ720913 LVV720912:LVV720913 MFR720912:MFR720913 MPN720912:MPN720913 MZJ720912:MZJ720913 NJF720912:NJF720913 NTB720912:NTB720913 OCX720912:OCX720913 OMT720912:OMT720913 OWP720912:OWP720913 PGL720912:PGL720913 PQH720912:PQH720913 QAD720912:QAD720913 QJZ720912:QJZ720913 QTV720912:QTV720913 RDR720912:RDR720913 RNN720912:RNN720913 RXJ720912:RXJ720913 SHF720912:SHF720913 SRB720912:SRB720913 TAX720912:TAX720913 TKT720912:TKT720913 TUP720912:TUP720913 UEL720912:UEL720913 UOH720912:UOH720913 UYD720912:UYD720913 VHZ720912:VHZ720913 VRV720912:VRV720913 WBR720912:WBR720913 WLN720912:WLN720913 WVJ720912:WVJ720913 B786448:B786449 IX786448:IX786449 ST786448:ST786449 ACP786448:ACP786449 AML786448:AML786449 AWH786448:AWH786449 BGD786448:BGD786449 BPZ786448:BPZ786449 BZV786448:BZV786449 CJR786448:CJR786449 CTN786448:CTN786449 DDJ786448:DDJ786449 DNF786448:DNF786449 DXB786448:DXB786449 EGX786448:EGX786449 EQT786448:EQT786449 FAP786448:FAP786449 FKL786448:FKL786449 FUH786448:FUH786449 GED786448:GED786449 GNZ786448:GNZ786449 GXV786448:GXV786449 HHR786448:HHR786449 HRN786448:HRN786449 IBJ786448:IBJ786449 ILF786448:ILF786449 IVB786448:IVB786449 JEX786448:JEX786449 JOT786448:JOT786449 JYP786448:JYP786449 KIL786448:KIL786449 KSH786448:KSH786449 LCD786448:LCD786449 LLZ786448:LLZ786449 LVV786448:LVV786449 MFR786448:MFR786449 MPN786448:MPN786449 MZJ786448:MZJ786449 NJF786448:NJF786449 NTB786448:NTB786449 OCX786448:OCX786449 OMT786448:OMT786449 OWP786448:OWP786449 PGL786448:PGL786449 PQH786448:PQH786449 QAD786448:QAD786449 QJZ786448:QJZ786449 QTV786448:QTV786449 RDR786448:RDR786449 RNN786448:RNN786449 RXJ786448:RXJ786449 SHF786448:SHF786449 SRB786448:SRB786449 TAX786448:TAX786449 TKT786448:TKT786449 TUP786448:TUP786449 UEL786448:UEL786449 UOH786448:UOH786449 UYD786448:UYD786449 VHZ786448:VHZ786449 VRV786448:VRV786449 WBR786448:WBR786449 WLN786448:WLN786449 WVJ786448:WVJ786449 B851984:B851985 IX851984:IX851985 ST851984:ST851985 ACP851984:ACP851985 AML851984:AML851985 AWH851984:AWH851985 BGD851984:BGD851985 BPZ851984:BPZ851985 BZV851984:BZV851985 CJR851984:CJR851985 CTN851984:CTN851985 DDJ851984:DDJ851985 DNF851984:DNF851985 DXB851984:DXB851985 EGX851984:EGX851985 EQT851984:EQT851985 FAP851984:FAP851985 FKL851984:FKL851985 FUH851984:FUH851985 GED851984:GED851985 GNZ851984:GNZ851985 GXV851984:GXV851985 HHR851984:HHR851985 HRN851984:HRN851985 IBJ851984:IBJ851985 ILF851984:ILF851985 IVB851984:IVB851985 JEX851984:JEX851985 JOT851984:JOT851985 JYP851984:JYP851985 KIL851984:KIL851985 KSH851984:KSH851985 LCD851984:LCD851985 LLZ851984:LLZ851985 LVV851984:LVV851985 MFR851984:MFR851985 MPN851984:MPN851985 MZJ851984:MZJ851985 NJF851984:NJF851985 NTB851984:NTB851985 OCX851984:OCX851985 OMT851984:OMT851985 OWP851984:OWP851985 PGL851984:PGL851985 PQH851984:PQH851985 QAD851984:QAD851985 QJZ851984:QJZ851985 QTV851984:QTV851985 RDR851984:RDR851985 RNN851984:RNN851985 RXJ851984:RXJ851985 SHF851984:SHF851985 SRB851984:SRB851985 TAX851984:TAX851985 TKT851984:TKT851985 TUP851984:TUP851985 UEL851984:UEL851985 UOH851984:UOH851985 UYD851984:UYD851985 VHZ851984:VHZ851985 VRV851984:VRV851985 WBR851984:WBR851985 WLN851984:WLN851985 WVJ851984:WVJ851985 B917520:B917521 IX917520:IX917521 ST917520:ST917521 ACP917520:ACP917521 AML917520:AML917521 AWH917520:AWH917521 BGD917520:BGD917521 BPZ917520:BPZ917521 BZV917520:BZV917521 CJR917520:CJR917521 CTN917520:CTN917521 DDJ917520:DDJ917521 DNF917520:DNF917521 DXB917520:DXB917521 EGX917520:EGX917521 EQT917520:EQT917521 FAP917520:FAP917521 FKL917520:FKL917521 FUH917520:FUH917521 GED917520:GED917521 GNZ917520:GNZ917521 GXV917520:GXV917521 HHR917520:HHR917521 HRN917520:HRN917521 IBJ917520:IBJ917521 ILF917520:ILF917521 IVB917520:IVB917521 JEX917520:JEX917521 JOT917520:JOT917521 JYP917520:JYP917521 KIL917520:KIL917521 KSH917520:KSH917521 LCD917520:LCD917521 LLZ917520:LLZ917521 LVV917520:LVV917521 MFR917520:MFR917521 MPN917520:MPN917521 MZJ917520:MZJ917521 NJF917520:NJF917521 NTB917520:NTB917521 OCX917520:OCX917521 OMT917520:OMT917521 OWP917520:OWP917521 PGL917520:PGL917521 PQH917520:PQH917521 QAD917520:QAD917521 QJZ917520:QJZ917521 QTV917520:QTV917521 RDR917520:RDR917521 RNN917520:RNN917521 RXJ917520:RXJ917521 SHF917520:SHF917521 SRB917520:SRB917521 TAX917520:TAX917521 TKT917520:TKT917521 TUP917520:TUP917521 UEL917520:UEL917521 UOH917520:UOH917521 UYD917520:UYD917521 VHZ917520:VHZ917521 VRV917520:VRV917521 WBR917520:WBR917521 WLN917520:WLN917521 WVJ917520:WVJ917521 B983056:B983057 IX983056:IX983057 ST983056:ST983057 ACP983056:ACP983057 AML983056:AML983057 AWH983056:AWH983057 BGD983056:BGD983057 BPZ983056:BPZ983057 BZV983056:BZV983057 CJR983056:CJR983057 CTN983056:CTN983057 DDJ983056:DDJ983057 DNF983056:DNF983057 DXB983056:DXB983057 EGX983056:EGX983057 EQT983056:EQT983057 FAP983056:FAP983057 FKL983056:FKL983057 FUH983056:FUH983057 GED983056:GED983057 GNZ983056:GNZ983057 GXV983056:GXV983057 HHR983056:HHR983057 HRN983056:HRN983057 IBJ983056:IBJ983057 ILF983056:ILF983057 IVB983056:IVB983057 JEX983056:JEX983057 JOT983056:JOT983057 JYP983056:JYP983057 KIL983056:KIL983057 KSH983056:KSH983057 LCD983056:LCD983057 LLZ983056:LLZ983057 LVV983056:LVV983057 MFR983056:MFR983057 MPN983056:MPN983057 MZJ983056:MZJ983057 NJF983056:NJF983057 NTB983056:NTB983057 OCX983056:OCX983057 OMT983056:OMT983057 OWP983056:OWP983057 PGL983056:PGL983057 PQH983056:PQH983057 QAD983056:QAD983057 QJZ983056:QJZ983057 QTV983056:QTV983057 RDR983056:RDR983057 RNN983056:RNN983057 RXJ983056:RXJ983057 SHF983056:SHF983057 SRB983056:SRB983057 TAX983056:TAX983057 TKT983056:TKT983057 TUP983056:TUP983057 UEL983056:UEL983057 UOH983056:UOH983057 UYD983056:UYD983057 VHZ983056:VHZ983057 VRV983056:VRV983057 WBR983056:WBR983057 WLN983056:WLN983057 WVJ983056:WVJ983057" xr:uid="{C1B5E5A1-604D-4D03-B671-4C1453D131C4}">
      <formula1>"0,1"</formula1>
    </dataValidation>
    <dataValidation type="custom" allowBlank="1" showInputMessage="1" showErrorMessage="1" sqref="B7" xr:uid="{173CA321-D005-400B-9037-B1337F7FBAA5}">
      <formula1>AND(LEFT(B7, 3) = "1С:", LEN(B7)&gt;4)</formula1>
    </dataValidation>
  </dataValidations>
  <printOptions horizontalCentered="1" verticalCentered="1" headings="1"/>
  <pageMargins left="0.78740157480314965" right="0.78740157480314965" top="0.78740157480314965" bottom="0.39370078740157483" header="0.51181102362204722" footer="0.51181102362204722"/>
  <pageSetup paperSize="9" orientation="landscape" cellComments="atEnd" r:id="rId1"/>
  <headerFooter alignWithMargins="0">
    <oddHeader>&amp;LВнутрення спецификация проекта "1С: Ремонтная мастерская"&amp;RЛИСТ "&amp;A"</oddHeader>
    <oddFooter>&amp;L&amp;Z&amp;F&amp;R&amp;N/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740D7-E399-4EF9-8484-6A2EA1FCFB06}">
  <sheetPr>
    <tabColor rgb="FF00B050"/>
  </sheetPr>
  <dimension ref="B2:F10"/>
  <sheetViews>
    <sheetView showGridLines="0" workbookViewId="0">
      <selection activeCell="M6" sqref="M6"/>
    </sheetView>
  </sheetViews>
  <sheetFormatPr defaultColWidth="9.140625" defaultRowHeight="14.25"/>
  <cols>
    <col min="1" max="1" width="9.140625" style="40"/>
    <col min="2" max="2" width="19.5703125" style="40" bestFit="1" customWidth="1"/>
    <col min="3" max="3" width="21.42578125" style="40" bestFit="1" customWidth="1"/>
    <col min="4" max="4" width="9.140625" style="40"/>
    <col min="5" max="5" width="4.85546875" style="40" bestFit="1" customWidth="1"/>
    <col min="6" max="6" width="19.28515625" style="40" bestFit="1" customWidth="1"/>
    <col min="7" max="16384" width="9.140625" style="40"/>
  </cols>
  <sheetData>
    <row r="2" spans="2:6" ht="15">
      <c r="B2" s="39" t="s">
        <v>226</v>
      </c>
      <c r="C2" s="39" t="s">
        <v>227</v>
      </c>
    </row>
    <row r="3" spans="2:6">
      <c r="B3" s="41" t="s">
        <v>228</v>
      </c>
      <c r="C3" s="41" t="s">
        <v>229</v>
      </c>
      <c r="E3" s="41" t="s">
        <v>230</v>
      </c>
      <c r="F3" s="41" t="s">
        <v>227</v>
      </c>
    </row>
    <row r="4" spans="2:6">
      <c r="B4" s="41" t="s">
        <v>231</v>
      </c>
      <c r="C4" s="41" t="s">
        <v>232</v>
      </c>
      <c r="E4" s="41" t="s">
        <v>233</v>
      </c>
      <c r="F4" s="41" t="s">
        <v>232</v>
      </c>
    </row>
    <row r="5" spans="2:6">
      <c r="B5" s="41" t="s">
        <v>234</v>
      </c>
      <c r="C5" s="41" t="s">
        <v>235</v>
      </c>
    </row>
    <row r="6" spans="2:6">
      <c r="B6" s="41" t="s">
        <v>236</v>
      </c>
      <c r="C6" s="41" t="s">
        <v>237</v>
      </c>
    </row>
    <row r="7" spans="2:6">
      <c r="B7" s="41" t="s">
        <v>238</v>
      </c>
      <c r="C7" s="41" t="s">
        <v>239</v>
      </c>
    </row>
    <row r="8" spans="2:6">
      <c r="B8" s="41" t="s">
        <v>240</v>
      </c>
      <c r="C8" s="41" t="s">
        <v>241</v>
      </c>
    </row>
    <row r="9" spans="2:6">
      <c r="B9" s="41" t="s">
        <v>242</v>
      </c>
      <c r="C9" s="41" t="s">
        <v>243</v>
      </c>
    </row>
    <row r="10" spans="2:6">
      <c r="B10" s="41" t="s">
        <v>244</v>
      </c>
      <c r="C10" s="41" t="s">
        <v>245</v>
      </c>
    </row>
  </sheetData>
  <conditionalFormatting sqref="B10">
    <cfRule type="expression" dxfId="42" priority="1">
      <formula>AND($E13=#REF!,#REF!=#REF!)</formula>
    </cfRule>
  </conditionalFormatting>
  <conditionalFormatting sqref="E3:F4">
    <cfRule type="expression" dxfId="41" priority="3">
      <formula>AND($E5=#REF!,#REF!=#REF!)</formula>
    </cfRule>
  </conditionalFormatting>
  <conditionalFormatting sqref="B3:B9">
    <cfRule type="expression" dxfId="40" priority="4">
      <formula>AND($E6=#REF!,#REF!=#REF!)</formula>
    </cfRule>
  </conditionalFormatting>
  <conditionalFormatting sqref="C3:C9">
    <cfRule type="expression" dxfId="39" priority="5">
      <formula>AND($E6=#REF!,#REF!=#REF!)</formula>
    </cfRule>
  </conditionalFormatting>
  <conditionalFormatting sqref="C10">
    <cfRule type="expression" dxfId="38" priority="2">
      <formula>AND($E13=#REF!,#REF!=#REF!)</formula>
    </cfRule>
  </conditionalFormatting>
  <dataValidations count="2">
    <dataValidation type="list" allowBlank="1" showInputMessage="1" showErrorMessage="1" sqref="F3" xr:uid="{17208B00-0A49-4C5D-9555-DA96D88E63C3}">
      <formula1>$B$2:$C$2</formula1>
    </dataValidation>
    <dataValidation type="list" allowBlank="1" showInputMessage="1" showErrorMessage="1" sqref="F4" xr:uid="{C8048E93-7FD7-40A5-AEDB-C50308998666}">
      <formula1>INDIRECT($F$3)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F04AE-FA43-4E06-9AC2-D5695AF92F5D}">
  <sheetPr>
    <tabColor rgb="FF00B0F0"/>
  </sheetPr>
  <dimension ref="A1:H51"/>
  <sheetViews>
    <sheetView showGridLines="0" workbookViewId="0">
      <selection activeCell="J9" sqref="J9"/>
    </sheetView>
  </sheetViews>
  <sheetFormatPr defaultRowHeight="15.75"/>
  <cols>
    <col min="1" max="1" width="3.42578125" style="11" bestFit="1" customWidth="1"/>
    <col min="2" max="2" width="16.7109375" style="11" bestFit="1" customWidth="1"/>
    <col min="3" max="3" width="5.28515625" style="11" bestFit="1" customWidth="1"/>
    <col min="4" max="4" width="11.28515625" style="11" bestFit="1" customWidth="1"/>
    <col min="5" max="5" width="18.140625" style="11" bestFit="1" customWidth="1"/>
    <col min="6" max="6" width="7.7109375" style="11" bestFit="1" customWidth="1"/>
    <col min="7" max="7" width="10.140625" style="11" bestFit="1" customWidth="1"/>
    <col min="8" max="8" width="11.7109375" style="11" customWidth="1"/>
    <col min="9" max="16384" width="9.140625" style="11"/>
  </cols>
  <sheetData>
    <row r="1" spans="1:8" ht="39.75" customHeight="1">
      <c r="A1" s="5" t="s">
        <v>51</v>
      </c>
      <c r="B1" s="5" t="s">
        <v>50</v>
      </c>
      <c r="C1" s="5" t="s">
        <v>146</v>
      </c>
      <c r="D1" s="5" t="s">
        <v>147</v>
      </c>
      <c r="E1" s="5" t="s">
        <v>148</v>
      </c>
      <c r="F1" s="5" t="s">
        <v>75</v>
      </c>
      <c r="G1" s="5" t="s">
        <v>149</v>
      </c>
      <c r="H1" s="5" t="s">
        <v>150</v>
      </c>
    </row>
    <row r="2" spans="1:8">
      <c r="A2" s="3">
        <v>14</v>
      </c>
      <c r="B2" s="3" t="s">
        <v>86</v>
      </c>
      <c r="C2" s="3" t="s">
        <v>151</v>
      </c>
      <c r="D2" s="14">
        <v>28244</v>
      </c>
      <c r="E2" s="3" t="s">
        <v>152</v>
      </c>
      <c r="F2" s="3" t="s">
        <v>80</v>
      </c>
      <c r="G2" s="3">
        <v>10880</v>
      </c>
      <c r="H2" s="3"/>
    </row>
    <row r="3" spans="1:8">
      <c r="A3" s="3">
        <v>16</v>
      </c>
      <c r="B3" s="3" t="s">
        <v>107</v>
      </c>
      <c r="C3" s="3" t="s">
        <v>153</v>
      </c>
      <c r="D3" s="14">
        <v>27889</v>
      </c>
      <c r="E3" s="3" t="s">
        <v>152</v>
      </c>
      <c r="F3" s="3" t="s">
        <v>80</v>
      </c>
      <c r="G3" s="3">
        <v>10880</v>
      </c>
      <c r="H3" s="3"/>
    </row>
    <row r="4" spans="1:8">
      <c r="A4" s="3">
        <v>50</v>
      </c>
      <c r="B4" s="3" t="s">
        <v>93</v>
      </c>
      <c r="C4" s="3" t="s">
        <v>153</v>
      </c>
      <c r="D4" s="14">
        <v>27437</v>
      </c>
      <c r="E4" s="3" t="s">
        <v>154</v>
      </c>
      <c r="F4" s="3" t="s">
        <v>82</v>
      </c>
      <c r="G4" s="3">
        <v>8500</v>
      </c>
      <c r="H4" s="3" t="s">
        <v>173</v>
      </c>
    </row>
    <row r="5" spans="1:8">
      <c r="A5" s="3">
        <v>26</v>
      </c>
      <c r="B5" s="3" t="s">
        <v>32</v>
      </c>
      <c r="C5" s="3" t="s">
        <v>153</v>
      </c>
      <c r="D5" s="14">
        <v>25538</v>
      </c>
      <c r="E5" s="3" t="s">
        <v>160</v>
      </c>
      <c r="F5" s="3" t="s">
        <v>82</v>
      </c>
      <c r="G5" s="3">
        <v>8500</v>
      </c>
      <c r="H5" s="3" t="s">
        <v>162</v>
      </c>
    </row>
    <row r="6" spans="1:8">
      <c r="A6" s="3">
        <v>11</v>
      </c>
      <c r="B6" s="3" t="s">
        <v>106</v>
      </c>
      <c r="C6" s="3" t="s">
        <v>151</v>
      </c>
      <c r="D6" s="14">
        <v>23627</v>
      </c>
      <c r="E6" s="3" t="s">
        <v>154</v>
      </c>
      <c r="F6" s="3" t="s">
        <v>82</v>
      </c>
      <c r="G6" s="3">
        <v>8500</v>
      </c>
      <c r="H6" s="3" t="s">
        <v>177</v>
      </c>
    </row>
    <row r="7" spans="1:8">
      <c r="A7" s="3">
        <v>22</v>
      </c>
      <c r="B7" s="3" t="s">
        <v>90</v>
      </c>
      <c r="C7" s="3" t="s">
        <v>151</v>
      </c>
      <c r="D7" s="14">
        <v>32940</v>
      </c>
      <c r="E7" s="3" t="s">
        <v>169</v>
      </c>
      <c r="F7" s="3" t="s">
        <v>80</v>
      </c>
      <c r="G7" s="3">
        <v>7360</v>
      </c>
      <c r="H7" s="3"/>
    </row>
    <row r="8" spans="1:8">
      <c r="A8" s="3">
        <v>2</v>
      </c>
      <c r="B8" s="3" t="s">
        <v>105</v>
      </c>
      <c r="C8" s="3" t="s">
        <v>151</v>
      </c>
      <c r="D8" s="14">
        <v>26348</v>
      </c>
      <c r="E8" s="3" t="s">
        <v>154</v>
      </c>
      <c r="F8" s="3" t="s">
        <v>80</v>
      </c>
      <c r="G8" s="3">
        <v>7360</v>
      </c>
      <c r="H8" s="3"/>
    </row>
    <row r="9" spans="1:8">
      <c r="A9" s="3">
        <v>18</v>
      </c>
      <c r="B9" s="3" t="s">
        <v>37</v>
      </c>
      <c r="C9" s="3" t="s">
        <v>151</v>
      </c>
      <c r="D9" s="14">
        <v>25080</v>
      </c>
      <c r="E9" s="3" t="s">
        <v>156</v>
      </c>
      <c r="F9" s="3" t="s">
        <v>80</v>
      </c>
      <c r="G9" s="3">
        <v>7360</v>
      </c>
      <c r="H9" s="3" t="s">
        <v>159</v>
      </c>
    </row>
    <row r="10" spans="1:8">
      <c r="A10" s="3">
        <v>3</v>
      </c>
      <c r="B10" s="3" t="s">
        <v>61</v>
      </c>
      <c r="C10" s="3" t="s">
        <v>151</v>
      </c>
      <c r="D10" s="14">
        <v>28229</v>
      </c>
      <c r="E10" s="3" t="s">
        <v>156</v>
      </c>
      <c r="F10" s="3" t="s">
        <v>80</v>
      </c>
      <c r="G10" s="3">
        <v>6400</v>
      </c>
      <c r="H10" s="3"/>
    </row>
    <row r="11" spans="1:8">
      <c r="A11" s="3">
        <v>38</v>
      </c>
      <c r="B11" s="3" t="s">
        <v>55</v>
      </c>
      <c r="C11" s="3" t="s">
        <v>151</v>
      </c>
      <c r="D11" s="14">
        <v>34049</v>
      </c>
      <c r="E11" s="3" t="s">
        <v>152</v>
      </c>
      <c r="F11" s="3" t="s">
        <v>82</v>
      </c>
      <c r="G11" s="3">
        <v>5750</v>
      </c>
      <c r="H11" s="3" t="s">
        <v>168</v>
      </c>
    </row>
    <row r="12" spans="1:8">
      <c r="A12" s="3">
        <v>36</v>
      </c>
      <c r="B12" s="3" t="s">
        <v>40</v>
      </c>
      <c r="C12" s="3" t="s">
        <v>153</v>
      </c>
      <c r="D12" s="14">
        <v>32511</v>
      </c>
      <c r="E12" s="3" t="s">
        <v>157</v>
      </c>
      <c r="F12" s="3" t="s">
        <v>82</v>
      </c>
      <c r="G12" s="3">
        <v>5750</v>
      </c>
      <c r="H12" s="3" t="s">
        <v>158</v>
      </c>
    </row>
    <row r="13" spans="1:8">
      <c r="A13" s="3">
        <v>46</v>
      </c>
      <c r="B13" s="3" t="s">
        <v>43</v>
      </c>
      <c r="C13" s="3" t="s">
        <v>153</v>
      </c>
      <c r="D13" s="14">
        <v>28994</v>
      </c>
      <c r="E13" s="3" t="s">
        <v>154</v>
      </c>
      <c r="F13" s="3" t="s">
        <v>80</v>
      </c>
      <c r="G13" s="3">
        <v>5440</v>
      </c>
      <c r="H13" s="3" t="s">
        <v>155</v>
      </c>
    </row>
    <row r="14" spans="1:8">
      <c r="A14" s="3">
        <v>35</v>
      </c>
      <c r="B14" s="3" t="s">
        <v>101</v>
      </c>
      <c r="C14" s="3" t="s">
        <v>151</v>
      </c>
      <c r="D14" s="14">
        <v>31274</v>
      </c>
      <c r="E14" s="3" t="s">
        <v>166</v>
      </c>
      <c r="F14" s="3" t="s">
        <v>80</v>
      </c>
      <c r="G14" s="3">
        <v>5100</v>
      </c>
      <c r="H14" s="3"/>
    </row>
    <row r="15" spans="1:8">
      <c r="A15" s="3">
        <v>45</v>
      </c>
      <c r="B15" s="3" t="s">
        <v>108</v>
      </c>
      <c r="C15" s="3" t="s">
        <v>153</v>
      </c>
      <c r="D15" s="14">
        <v>28648</v>
      </c>
      <c r="E15" s="3" t="s">
        <v>154</v>
      </c>
      <c r="F15" s="3" t="s">
        <v>82</v>
      </c>
      <c r="G15" s="3">
        <v>5000</v>
      </c>
      <c r="H15" s="3" t="s">
        <v>178</v>
      </c>
    </row>
    <row r="16" spans="1:8">
      <c r="A16" s="3">
        <v>19</v>
      </c>
      <c r="B16" s="3" t="s">
        <v>87</v>
      </c>
      <c r="C16" s="3" t="s">
        <v>153</v>
      </c>
      <c r="D16" s="14">
        <v>21929</v>
      </c>
      <c r="E16" s="3" t="s">
        <v>166</v>
      </c>
      <c r="F16" s="3" t="s">
        <v>82</v>
      </c>
      <c r="G16" s="3">
        <v>5000</v>
      </c>
      <c r="H16" s="3" t="s">
        <v>171</v>
      </c>
    </row>
    <row r="17" spans="1:8">
      <c r="A17" s="3">
        <v>43</v>
      </c>
      <c r="B17" s="3" t="s">
        <v>84</v>
      </c>
      <c r="C17" s="3" t="s">
        <v>153</v>
      </c>
      <c r="D17" s="14">
        <v>32451</v>
      </c>
      <c r="E17" s="3" t="s">
        <v>169</v>
      </c>
      <c r="F17" s="3" t="s">
        <v>82</v>
      </c>
      <c r="G17" s="3">
        <v>4750</v>
      </c>
      <c r="H17" s="3" t="s">
        <v>170</v>
      </c>
    </row>
    <row r="18" spans="1:8">
      <c r="A18" s="3">
        <v>1</v>
      </c>
      <c r="B18" s="3" t="s">
        <v>96</v>
      </c>
      <c r="C18" s="3" t="s">
        <v>151</v>
      </c>
      <c r="D18" s="14">
        <v>28444</v>
      </c>
      <c r="E18" s="3" t="s">
        <v>163</v>
      </c>
      <c r="F18" s="3" t="s">
        <v>79</v>
      </c>
      <c r="G18" s="3">
        <v>4650</v>
      </c>
      <c r="H18" s="3" t="s">
        <v>174</v>
      </c>
    </row>
    <row r="19" spans="1:8">
      <c r="A19" s="3">
        <v>24</v>
      </c>
      <c r="B19" s="3" t="s">
        <v>31</v>
      </c>
      <c r="C19" s="3" t="s">
        <v>151</v>
      </c>
      <c r="D19" s="14">
        <v>24240</v>
      </c>
      <c r="E19" s="3" t="s">
        <v>163</v>
      </c>
      <c r="F19" s="3" t="s">
        <v>79</v>
      </c>
      <c r="G19" s="3">
        <v>4650</v>
      </c>
      <c r="H19" s="3"/>
    </row>
    <row r="20" spans="1:8">
      <c r="A20" s="3">
        <v>29</v>
      </c>
      <c r="B20" s="3" t="s">
        <v>39</v>
      </c>
      <c r="C20" s="3" t="s">
        <v>151</v>
      </c>
      <c r="D20" s="14">
        <v>28622</v>
      </c>
      <c r="E20" s="3" t="s">
        <v>156</v>
      </c>
      <c r="F20" s="3" t="s">
        <v>82</v>
      </c>
      <c r="G20" s="3">
        <v>4000</v>
      </c>
      <c r="H20" s="3"/>
    </row>
    <row r="21" spans="1:8">
      <c r="A21" s="3">
        <v>40</v>
      </c>
      <c r="B21" s="3" t="s">
        <v>92</v>
      </c>
      <c r="C21" s="3" t="s">
        <v>153</v>
      </c>
      <c r="D21" s="14">
        <v>30735</v>
      </c>
      <c r="E21" s="3" t="s">
        <v>166</v>
      </c>
      <c r="F21" s="3" t="s">
        <v>80</v>
      </c>
      <c r="G21" s="3">
        <v>3600</v>
      </c>
      <c r="H21" s="3"/>
    </row>
    <row r="22" spans="1:8">
      <c r="A22" s="3">
        <v>6</v>
      </c>
      <c r="B22" s="3" t="s">
        <v>38</v>
      </c>
      <c r="C22" s="3" t="s">
        <v>151</v>
      </c>
      <c r="D22" s="14">
        <v>25378</v>
      </c>
      <c r="E22" s="3" t="s">
        <v>152</v>
      </c>
      <c r="F22" s="3" t="s">
        <v>79</v>
      </c>
      <c r="G22" s="3">
        <v>3600</v>
      </c>
      <c r="H22" s="3"/>
    </row>
    <row r="23" spans="1:8">
      <c r="A23" s="3">
        <v>4</v>
      </c>
      <c r="B23" s="3" t="s">
        <v>58</v>
      </c>
      <c r="C23" s="3" t="s">
        <v>151</v>
      </c>
      <c r="D23" s="14">
        <v>23048</v>
      </c>
      <c r="E23" s="3" t="s">
        <v>166</v>
      </c>
      <c r="F23" s="3" t="s">
        <v>79</v>
      </c>
      <c r="G23" s="3">
        <v>3480</v>
      </c>
      <c r="H23" s="3"/>
    </row>
    <row r="24" spans="1:8">
      <c r="A24" s="3">
        <v>27</v>
      </c>
      <c r="B24" s="3" t="s">
        <v>89</v>
      </c>
      <c r="C24" s="3" t="s">
        <v>151</v>
      </c>
      <c r="D24" s="14">
        <v>31967</v>
      </c>
      <c r="E24" s="3" t="s">
        <v>169</v>
      </c>
      <c r="F24" s="3" t="s">
        <v>79</v>
      </c>
      <c r="G24" s="3">
        <v>3450</v>
      </c>
      <c r="H24" s="3"/>
    </row>
    <row r="25" spans="1:8">
      <c r="A25" s="3">
        <v>30</v>
      </c>
      <c r="B25" s="3" t="s">
        <v>34</v>
      </c>
      <c r="C25" s="3" t="s">
        <v>151</v>
      </c>
      <c r="D25" s="14">
        <v>27823</v>
      </c>
      <c r="E25" s="3" t="s">
        <v>160</v>
      </c>
      <c r="F25" s="3" t="s">
        <v>79</v>
      </c>
      <c r="G25" s="3">
        <v>3450</v>
      </c>
      <c r="H25" s="3"/>
    </row>
    <row r="26" spans="1:8">
      <c r="A26" s="3">
        <v>8</v>
      </c>
      <c r="B26" s="3" t="s">
        <v>98</v>
      </c>
      <c r="C26" s="3" t="s">
        <v>151</v>
      </c>
      <c r="D26" s="14">
        <v>25023</v>
      </c>
      <c r="E26" s="3" t="s">
        <v>169</v>
      </c>
      <c r="F26" s="3" t="s">
        <v>79</v>
      </c>
      <c r="G26" s="3">
        <v>3450</v>
      </c>
      <c r="H26" s="3"/>
    </row>
    <row r="27" spans="1:8">
      <c r="A27" s="3">
        <v>28</v>
      </c>
      <c r="B27" s="3" t="s">
        <v>94</v>
      </c>
      <c r="C27" s="3" t="s">
        <v>151</v>
      </c>
      <c r="D27" s="14">
        <v>30483</v>
      </c>
      <c r="E27" s="3" t="s">
        <v>166</v>
      </c>
      <c r="F27" s="3" t="s">
        <v>79</v>
      </c>
      <c r="G27" s="3">
        <v>3400</v>
      </c>
      <c r="H27" s="3"/>
    </row>
    <row r="28" spans="1:8">
      <c r="A28" s="3">
        <v>42</v>
      </c>
      <c r="B28" s="3" t="s">
        <v>59</v>
      </c>
      <c r="C28" s="3" t="s">
        <v>153</v>
      </c>
      <c r="D28" s="14">
        <v>30801</v>
      </c>
      <c r="E28" s="3" t="s">
        <v>152</v>
      </c>
      <c r="F28" s="3" t="s">
        <v>81</v>
      </c>
      <c r="G28" s="3">
        <v>3100</v>
      </c>
      <c r="H28" s="3" t="s">
        <v>165</v>
      </c>
    </row>
    <row r="29" spans="1:8">
      <c r="A29" s="3">
        <v>41</v>
      </c>
      <c r="B29" s="3" t="s">
        <v>104</v>
      </c>
      <c r="C29" s="3" t="s">
        <v>153</v>
      </c>
      <c r="D29" s="14">
        <v>33034</v>
      </c>
      <c r="E29" s="3" t="s">
        <v>163</v>
      </c>
      <c r="F29" s="3" t="s">
        <v>81</v>
      </c>
      <c r="G29" s="3">
        <v>3060</v>
      </c>
      <c r="H29" s="3"/>
    </row>
    <row r="30" spans="1:8">
      <c r="A30" s="3">
        <v>15</v>
      </c>
      <c r="B30" s="3" t="s">
        <v>102</v>
      </c>
      <c r="C30" s="3" t="s">
        <v>151</v>
      </c>
      <c r="D30" s="14">
        <v>28781</v>
      </c>
      <c r="E30" s="3" t="s">
        <v>152</v>
      </c>
      <c r="F30" s="3" t="s">
        <v>81</v>
      </c>
      <c r="G30" s="3">
        <v>3060</v>
      </c>
      <c r="H30" s="3" t="s">
        <v>176</v>
      </c>
    </row>
    <row r="31" spans="1:8">
      <c r="A31" s="3">
        <v>47</v>
      </c>
      <c r="B31" s="3" t="s">
        <v>83</v>
      </c>
      <c r="C31" s="3" t="s">
        <v>153</v>
      </c>
      <c r="D31" s="14">
        <v>30253</v>
      </c>
      <c r="E31" s="3" t="s">
        <v>152</v>
      </c>
      <c r="F31" s="3" t="s">
        <v>79</v>
      </c>
      <c r="G31" s="3">
        <v>3000</v>
      </c>
      <c r="H31" s="3"/>
    </row>
    <row r="32" spans="1:8">
      <c r="A32" s="3">
        <v>23</v>
      </c>
      <c r="B32" s="3" t="s">
        <v>35</v>
      </c>
      <c r="C32" s="3" t="s">
        <v>151</v>
      </c>
      <c r="D32" s="14">
        <v>24630</v>
      </c>
      <c r="E32" s="3" t="s">
        <v>154</v>
      </c>
      <c r="F32" s="3" t="s">
        <v>79</v>
      </c>
      <c r="G32" s="3">
        <v>3000</v>
      </c>
      <c r="H32" s="3" t="s">
        <v>161</v>
      </c>
    </row>
    <row r="33" spans="1:8">
      <c r="A33" s="3">
        <v>12</v>
      </c>
      <c r="B33" s="3" t="s">
        <v>33</v>
      </c>
      <c r="C33" s="3" t="s">
        <v>153</v>
      </c>
      <c r="D33" s="14">
        <v>29407</v>
      </c>
      <c r="E33" s="3" t="s">
        <v>152</v>
      </c>
      <c r="F33" s="3" t="s">
        <v>81</v>
      </c>
      <c r="G33" s="3">
        <v>2700</v>
      </c>
      <c r="H33" s="3"/>
    </row>
    <row r="34" spans="1:8">
      <c r="A34" s="3">
        <v>25</v>
      </c>
      <c r="B34" s="3" t="s">
        <v>100</v>
      </c>
      <c r="C34" s="3" t="s">
        <v>153</v>
      </c>
      <c r="D34" s="14">
        <v>32252</v>
      </c>
      <c r="E34" s="3" t="s">
        <v>169</v>
      </c>
      <c r="F34" s="3" t="s">
        <v>79</v>
      </c>
      <c r="G34" s="3">
        <v>2550</v>
      </c>
      <c r="H34" s="3"/>
    </row>
    <row r="35" spans="1:8">
      <c r="A35" s="3">
        <v>33</v>
      </c>
      <c r="B35" s="3" t="s">
        <v>91</v>
      </c>
      <c r="C35" s="3" t="s">
        <v>151</v>
      </c>
      <c r="D35" s="14">
        <v>22803</v>
      </c>
      <c r="E35" s="3" t="s">
        <v>152</v>
      </c>
      <c r="F35" s="3" t="s">
        <v>79</v>
      </c>
      <c r="G35" s="3">
        <v>2550</v>
      </c>
      <c r="H35" s="3" t="s">
        <v>172</v>
      </c>
    </row>
    <row r="36" spans="1:8">
      <c r="A36" s="3">
        <v>5</v>
      </c>
      <c r="B36" s="3" t="s">
        <v>97</v>
      </c>
      <c r="C36" s="3" t="s">
        <v>151</v>
      </c>
      <c r="D36" s="14">
        <v>23588</v>
      </c>
      <c r="E36" s="3" t="s">
        <v>163</v>
      </c>
      <c r="F36" s="3" t="s">
        <v>82</v>
      </c>
      <c r="G36" s="3">
        <v>2515</v>
      </c>
      <c r="H36" s="3"/>
    </row>
    <row r="37" spans="1:8">
      <c r="A37" s="3">
        <v>34</v>
      </c>
      <c r="B37" s="3" t="s">
        <v>60</v>
      </c>
      <c r="C37" s="3" t="s">
        <v>153</v>
      </c>
      <c r="D37" s="14">
        <v>29050</v>
      </c>
      <c r="E37" s="3" t="s">
        <v>152</v>
      </c>
      <c r="F37" s="3" t="s">
        <v>79</v>
      </c>
      <c r="G37" s="3">
        <v>2400</v>
      </c>
      <c r="H37" s="3"/>
    </row>
    <row r="38" spans="1:8">
      <c r="A38" s="3">
        <v>44</v>
      </c>
      <c r="B38" s="3" t="s">
        <v>99</v>
      </c>
      <c r="C38" s="3" t="s">
        <v>153</v>
      </c>
      <c r="D38" s="14">
        <v>27820</v>
      </c>
      <c r="E38" s="3" t="s">
        <v>152</v>
      </c>
      <c r="F38" s="3" t="s">
        <v>81</v>
      </c>
      <c r="G38" s="3">
        <v>2100</v>
      </c>
      <c r="H38" s="3" t="s">
        <v>175</v>
      </c>
    </row>
    <row r="39" spans="1:8">
      <c r="A39" s="3">
        <v>39</v>
      </c>
      <c r="B39" s="3" t="s">
        <v>103</v>
      </c>
      <c r="C39" s="3" t="s">
        <v>153</v>
      </c>
      <c r="D39" s="14">
        <v>29304</v>
      </c>
      <c r="E39" s="3" t="s">
        <v>154</v>
      </c>
      <c r="F39" s="3" t="s">
        <v>81</v>
      </c>
      <c r="G39" s="3">
        <v>2080</v>
      </c>
      <c r="H39" s="3"/>
    </row>
    <row r="40" spans="1:8">
      <c r="A40" s="3">
        <v>37</v>
      </c>
      <c r="B40" s="3" t="s">
        <v>62</v>
      </c>
      <c r="C40" s="3" t="s">
        <v>151</v>
      </c>
      <c r="D40" s="14">
        <v>33232</v>
      </c>
      <c r="E40" s="3" t="s">
        <v>156</v>
      </c>
      <c r="F40" s="3" t="s">
        <v>81</v>
      </c>
      <c r="G40" s="3">
        <v>2070</v>
      </c>
      <c r="H40" s="3" t="s">
        <v>164</v>
      </c>
    </row>
    <row r="41" spans="1:8">
      <c r="A41" s="3">
        <v>31</v>
      </c>
      <c r="B41" s="3" t="s">
        <v>95</v>
      </c>
      <c r="C41" s="3" t="s">
        <v>151</v>
      </c>
      <c r="D41" s="14">
        <v>25530</v>
      </c>
      <c r="E41" s="3" t="s">
        <v>152</v>
      </c>
      <c r="F41" s="3" t="s">
        <v>81</v>
      </c>
      <c r="G41" s="3">
        <v>2070</v>
      </c>
      <c r="H41" s="3"/>
    </row>
    <row r="42" spans="1:8">
      <c r="A42" s="3">
        <v>21</v>
      </c>
      <c r="B42" s="3" t="s">
        <v>42</v>
      </c>
      <c r="C42" s="3" t="s">
        <v>151</v>
      </c>
      <c r="D42" s="14">
        <v>26452</v>
      </c>
      <c r="E42" s="3" t="s">
        <v>152</v>
      </c>
      <c r="F42" s="3" t="s">
        <v>81</v>
      </c>
      <c r="G42" s="3">
        <v>2050</v>
      </c>
      <c r="H42" s="3"/>
    </row>
    <row r="43" spans="1:8">
      <c r="A43" s="3">
        <v>7</v>
      </c>
      <c r="B43" s="3" t="s">
        <v>88</v>
      </c>
      <c r="C43" s="3" t="s">
        <v>153</v>
      </c>
      <c r="D43" s="14">
        <v>22196</v>
      </c>
      <c r="E43" s="3" t="s">
        <v>166</v>
      </c>
      <c r="F43" s="3" t="s">
        <v>81</v>
      </c>
      <c r="G43" s="3">
        <v>1900</v>
      </c>
      <c r="H43" s="3"/>
    </row>
    <row r="44" spans="1:8">
      <c r="A44" s="3">
        <v>13</v>
      </c>
      <c r="B44" s="3" t="s">
        <v>53</v>
      </c>
      <c r="C44" s="3" t="s">
        <v>153</v>
      </c>
      <c r="D44" s="14">
        <v>34954</v>
      </c>
      <c r="E44" s="3" t="s">
        <v>167</v>
      </c>
      <c r="F44" s="3" t="s">
        <v>81</v>
      </c>
      <c r="G44" s="3">
        <v>1800</v>
      </c>
      <c r="H44" s="3"/>
    </row>
    <row r="45" spans="1:8">
      <c r="A45" s="3">
        <v>48</v>
      </c>
      <c r="B45" s="3" t="s">
        <v>36</v>
      </c>
      <c r="C45" s="3" t="s">
        <v>153</v>
      </c>
      <c r="D45" s="14">
        <v>31225</v>
      </c>
      <c r="E45" s="3" t="s">
        <v>160</v>
      </c>
      <c r="F45" s="3" t="s">
        <v>81</v>
      </c>
      <c r="G45" s="3">
        <v>1800</v>
      </c>
      <c r="H45" s="3"/>
    </row>
    <row r="46" spans="1:8">
      <c r="A46" s="3">
        <v>17</v>
      </c>
      <c r="B46" s="3" t="s">
        <v>179</v>
      </c>
      <c r="C46" s="3" t="s">
        <v>151</v>
      </c>
      <c r="D46" s="14">
        <v>29002</v>
      </c>
      <c r="E46" s="3" t="s">
        <v>152</v>
      </c>
      <c r="F46" s="3" t="s">
        <v>81</v>
      </c>
      <c r="G46" s="3">
        <v>1800</v>
      </c>
      <c r="H46" s="3"/>
    </row>
    <row r="47" spans="1:8">
      <c r="A47" s="3">
        <v>9</v>
      </c>
      <c r="B47" s="3" t="s">
        <v>41</v>
      </c>
      <c r="C47" s="3" t="s">
        <v>153</v>
      </c>
      <c r="D47" s="14">
        <v>27599</v>
      </c>
      <c r="E47" s="3" t="s">
        <v>156</v>
      </c>
      <c r="F47" s="3" t="s">
        <v>81</v>
      </c>
      <c r="G47" s="3">
        <v>1800</v>
      </c>
      <c r="H47" s="3"/>
    </row>
    <row r="48" spans="1:8">
      <c r="A48" s="3">
        <v>32</v>
      </c>
      <c r="B48" s="3" t="s">
        <v>85</v>
      </c>
      <c r="C48" s="3" t="s">
        <v>151</v>
      </c>
      <c r="D48" s="14">
        <v>24172</v>
      </c>
      <c r="E48" s="3" t="s">
        <v>169</v>
      </c>
      <c r="F48" s="3" t="s">
        <v>81</v>
      </c>
      <c r="G48" s="3">
        <v>1800</v>
      </c>
      <c r="H48" s="3"/>
    </row>
    <row r="49" spans="1:8">
      <c r="A49" s="3">
        <v>20</v>
      </c>
      <c r="B49" s="3" t="s">
        <v>44</v>
      </c>
      <c r="C49" s="3" t="s">
        <v>151</v>
      </c>
      <c r="D49" s="14">
        <v>28010</v>
      </c>
      <c r="E49" s="3" t="s">
        <v>152</v>
      </c>
      <c r="F49" s="3" t="s">
        <v>79</v>
      </c>
      <c r="G49" s="3">
        <v>1510</v>
      </c>
      <c r="H49" s="3"/>
    </row>
    <row r="50" spans="1:8">
      <c r="A50" s="3">
        <v>10</v>
      </c>
      <c r="B50" s="3" t="s">
        <v>56</v>
      </c>
      <c r="C50" s="3" t="s">
        <v>151</v>
      </c>
      <c r="D50" s="14">
        <v>25494</v>
      </c>
      <c r="E50" s="3" t="s">
        <v>167</v>
      </c>
      <c r="F50" s="3" t="s">
        <v>81</v>
      </c>
      <c r="G50" s="3">
        <v>905</v>
      </c>
      <c r="H50" s="3"/>
    </row>
    <row r="51" spans="1:8">
      <c r="A51" s="3">
        <v>49</v>
      </c>
      <c r="B51" s="3" t="s">
        <v>57</v>
      </c>
      <c r="C51" s="3" t="s">
        <v>153</v>
      </c>
      <c r="D51" s="14">
        <v>27294</v>
      </c>
      <c r="E51" s="3" t="s">
        <v>154</v>
      </c>
      <c r="F51" s="3" t="s">
        <v>81</v>
      </c>
      <c r="G51" s="3">
        <v>900</v>
      </c>
      <c r="H51" s="3"/>
    </row>
  </sheetData>
  <sortState xmlns:xlrd2="http://schemas.microsoft.com/office/spreadsheetml/2017/richdata2" ref="A2:H51">
    <sortCondition descending="1" ref="G2"/>
  </sortState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2E78-EF7C-4366-AB15-58B4ABEE2B5D}">
  <sheetPr>
    <tabColor rgb="FF00B0F0"/>
  </sheetPr>
  <dimension ref="A1:E299"/>
  <sheetViews>
    <sheetView showGridLines="0" workbookViewId="0">
      <selection activeCell="A3" sqref="A3"/>
    </sheetView>
  </sheetViews>
  <sheetFormatPr defaultRowHeight="15.75"/>
  <cols>
    <col min="1" max="1" width="19.85546875" style="11" customWidth="1"/>
    <col min="2" max="2" width="18.42578125" style="11" bestFit="1" customWidth="1"/>
    <col min="3" max="3" width="15.140625" style="11" customWidth="1"/>
    <col min="4" max="4" width="11" style="11" customWidth="1"/>
    <col min="5" max="5" width="27.42578125" style="11" bestFit="1" customWidth="1"/>
    <col min="6" max="16384" width="9.140625" style="11"/>
  </cols>
  <sheetData>
    <row r="1" spans="1:5">
      <c r="A1" s="5" t="s">
        <v>246</v>
      </c>
      <c r="B1" s="5" t="s">
        <v>110</v>
      </c>
      <c r="C1" s="5" t="s">
        <v>247</v>
      </c>
      <c r="D1" s="5" t="s">
        <v>248</v>
      </c>
      <c r="E1" s="5" t="s">
        <v>249</v>
      </c>
    </row>
    <row r="2" spans="1:5">
      <c r="A2" s="14">
        <v>42758</v>
      </c>
      <c r="B2" s="3" t="s">
        <v>258</v>
      </c>
      <c r="C2" s="3">
        <v>5</v>
      </c>
      <c r="D2" s="3">
        <v>9000</v>
      </c>
      <c r="E2" s="3" t="s">
        <v>251</v>
      </c>
    </row>
    <row r="3" spans="1:5">
      <c r="A3" s="14">
        <v>42112</v>
      </c>
      <c r="B3" s="3" t="s">
        <v>258</v>
      </c>
      <c r="C3" s="3">
        <v>14</v>
      </c>
      <c r="D3" s="3">
        <v>25200</v>
      </c>
      <c r="E3" s="3" t="s">
        <v>251</v>
      </c>
    </row>
    <row r="4" spans="1:5">
      <c r="A4" s="14">
        <v>41836</v>
      </c>
      <c r="B4" s="3" t="s">
        <v>258</v>
      </c>
      <c r="C4" s="3">
        <v>5</v>
      </c>
      <c r="D4" s="3">
        <v>9000</v>
      </c>
      <c r="E4" s="3" t="s">
        <v>251</v>
      </c>
    </row>
    <row r="5" spans="1:5">
      <c r="A5" s="14">
        <v>41718</v>
      </c>
      <c r="B5" s="3" t="s">
        <v>258</v>
      </c>
      <c r="C5" s="3">
        <v>8</v>
      </c>
      <c r="D5" s="3">
        <v>14400</v>
      </c>
      <c r="E5" s="3" t="s">
        <v>251</v>
      </c>
    </row>
    <row r="6" spans="1:5">
      <c r="A6" s="14">
        <v>41455</v>
      </c>
      <c r="B6" s="3" t="s">
        <v>258</v>
      </c>
      <c r="C6" s="3">
        <v>10</v>
      </c>
      <c r="D6" s="3">
        <v>18000</v>
      </c>
      <c r="E6" s="3" t="s">
        <v>251</v>
      </c>
    </row>
    <row r="7" spans="1:5">
      <c r="A7" s="14">
        <v>41372</v>
      </c>
      <c r="B7" s="3" t="s">
        <v>258</v>
      </c>
      <c r="C7" s="3">
        <v>20</v>
      </c>
      <c r="D7" s="3">
        <v>36000</v>
      </c>
      <c r="E7" s="3" t="s">
        <v>251</v>
      </c>
    </row>
    <row r="8" spans="1:5">
      <c r="A8" s="14">
        <v>42572</v>
      </c>
      <c r="B8" s="3" t="s">
        <v>258</v>
      </c>
      <c r="C8" s="3">
        <v>7</v>
      </c>
      <c r="D8" s="3">
        <v>12600</v>
      </c>
      <c r="E8" s="3" t="s">
        <v>261</v>
      </c>
    </row>
    <row r="9" spans="1:5">
      <c r="A9" s="14">
        <v>42244</v>
      </c>
      <c r="B9" s="3" t="s">
        <v>258</v>
      </c>
      <c r="C9" s="3">
        <v>4</v>
      </c>
      <c r="D9" s="3">
        <v>7200</v>
      </c>
      <c r="E9" s="3" t="s">
        <v>261</v>
      </c>
    </row>
    <row r="10" spans="1:5">
      <c r="A10" s="14">
        <v>42067</v>
      </c>
      <c r="B10" s="3" t="s">
        <v>258</v>
      </c>
      <c r="C10" s="3">
        <v>14</v>
      </c>
      <c r="D10" s="3">
        <v>25200</v>
      </c>
      <c r="E10" s="3" t="s">
        <v>261</v>
      </c>
    </row>
    <row r="11" spans="1:5">
      <c r="A11" s="14">
        <v>41836</v>
      </c>
      <c r="B11" s="3" t="s">
        <v>258</v>
      </c>
      <c r="C11" s="3">
        <v>2</v>
      </c>
      <c r="D11" s="3">
        <v>3600</v>
      </c>
      <c r="E11" s="3" t="s">
        <v>261</v>
      </c>
    </row>
    <row r="12" spans="1:5">
      <c r="A12" s="14">
        <v>41718</v>
      </c>
      <c r="B12" s="3" t="s">
        <v>258</v>
      </c>
      <c r="C12" s="3">
        <v>12</v>
      </c>
      <c r="D12" s="3">
        <v>21600</v>
      </c>
      <c r="E12" s="3" t="s">
        <v>261</v>
      </c>
    </row>
    <row r="13" spans="1:5">
      <c r="A13" s="14">
        <v>41023</v>
      </c>
      <c r="B13" s="3" t="s">
        <v>258</v>
      </c>
      <c r="C13" s="3">
        <v>4</v>
      </c>
      <c r="D13" s="3">
        <v>7200</v>
      </c>
      <c r="E13" s="3" t="s">
        <v>261</v>
      </c>
    </row>
    <row r="14" spans="1:5">
      <c r="A14" s="14">
        <v>42175</v>
      </c>
      <c r="B14" s="3" t="s">
        <v>258</v>
      </c>
      <c r="C14" s="3">
        <v>10</v>
      </c>
      <c r="D14" s="3">
        <v>18000</v>
      </c>
      <c r="E14" s="3" t="s">
        <v>255</v>
      </c>
    </row>
    <row r="15" spans="1:5">
      <c r="A15" s="14">
        <v>41838</v>
      </c>
      <c r="B15" s="3" t="s">
        <v>258</v>
      </c>
      <c r="C15" s="3">
        <v>4</v>
      </c>
      <c r="D15" s="3">
        <v>7200</v>
      </c>
      <c r="E15" s="3" t="s">
        <v>255</v>
      </c>
    </row>
    <row r="16" spans="1:5">
      <c r="A16" s="14">
        <v>41754</v>
      </c>
      <c r="B16" s="3" t="s">
        <v>258</v>
      </c>
      <c r="C16" s="3">
        <v>10</v>
      </c>
      <c r="D16" s="3">
        <v>18000</v>
      </c>
      <c r="E16" s="3" t="s">
        <v>255</v>
      </c>
    </row>
    <row r="17" spans="1:5">
      <c r="A17" s="14">
        <v>41471</v>
      </c>
      <c r="B17" s="3" t="s">
        <v>258</v>
      </c>
      <c r="C17" s="3">
        <v>15</v>
      </c>
      <c r="D17" s="3">
        <v>27000</v>
      </c>
      <c r="E17" s="3" t="s">
        <v>255</v>
      </c>
    </row>
    <row r="18" spans="1:5">
      <c r="A18" s="14">
        <v>41090</v>
      </c>
      <c r="B18" s="3" t="s">
        <v>258</v>
      </c>
      <c r="C18" s="3">
        <v>8</v>
      </c>
      <c r="D18" s="3">
        <v>14400</v>
      </c>
      <c r="E18" s="3" t="s">
        <v>255</v>
      </c>
    </row>
    <row r="19" spans="1:5">
      <c r="A19" s="14">
        <v>42244</v>
      </c>
      <c r="B19" s="3" t="s">
        <v>258</v>
      </c>
      <c r="C19" s="3">
        <v>4</v>
      </c>
      <c r="D19" s="3">
        <v>7200</v>
      </c>
      <c r="E19" s="3" t="s">
        <v>259</v>
      </c>
    </row>
    <row r="20" spans="1:5">
      <c r="A20" s="14">
        <v>42244</v>
      </c>
      <c r="B20" s="3" t="s">
        <v>258</v>
      </c>
      <c r="C20" s="3">
        <v>4</v>
      </c>
      <c r="D20" s="3">
        <v>7200</v>
      </c>
      <c r="E20" s="3" t="s">
        <v>259</v>
      </c>
    </row>
    <row r="21" spans="1:5">
      <c r="A21" s="14">
        <v>41966</v>
      </c>
      <c r="B21" s="3" t="s">
        <v>258</v>
      </c>
      <c r="C21" s="3">
        <v>4</v>
      </c>
      <c r="D21" s="3">
        <v>7200</v>
      </c>
      <c r="E21" s="3" t="s">
        <v>259</v>
      </c>
    </row>
    <row r="22" spans="1:5">
      <c r="A22" s="14">
        <v>41800</v>
      </c>
      <c r="B22" s="3" t="s">
        <v>258</v>
      </c>
      <c r="C22" s="3">
        <v>2</v>
      </c>
      <c r="D22" s="3">
        <v>3600</v>
      </c>
      <c r="E22" s="3" t="s">
        <v>259</v>
      </c>
    </row>
    <row r="23" spans="1:5">
      <c r="A23" s="14">
        <v>41661</v>
      </c>
      <c r="B23" s="3" t="s">
        <v>258</v>
      </c>
      <c r="C23" s="3">
        <v>12</v>
      </c>
      <c r="D23" s="3">
        <v>21600</v>
      </c>
      <c r="E23" s="3" t="s">
        <v>259</v>
      </c>
    </row>
    <row r="24" spans="1:5">
      <c r="A24" s="14">
        <v>42145</v>
      </c>
      <c r="B24" s="3" t="s">
        <v>258</v>
      </c>
      <c r="C24" s="3">
        <v>10</v>
      </c>
      <c r="D24" s="3">
        <v>18000</v>
      </c>
      <c r="E24" s="3" t="s">
        <v>257</v>
      </c>
    </row>
    <row r="25" spans="1:5">
      <c r="A25" s="14">
        <v>41836</v>
      </c>
      <c r="B25" s="3" t="s">
        <v>258</v>
      </c>
      <c r="C25" s="3">
        <v>5</v>
      </c>
      <c r="D25" s="3">
        <v>9000</v>
      </c>
      <c r="E25" s="3" t="s">
        <v>257</v>
      </c>
    </row>
    <row r="26" spans="1:5">
      <c r="A26" s="14">
        <v>41754</v>
      </c>
      <c r="B26" s="3" t="s">
        <v>258</v>
      </c>
      <c r="C26" s="3">
        <v>8</v>
      </c>
      <c r="D26" s="3">
        <v>14400</v>
      </c>
      <c r="E26" s="3" t="s">
        <v>257</v>
      </c>
    </row>
    <row r="27" spans="1:5">
      <c r="A27" s="14">
        <v>41455</v>
      </c>
      <c r="B27" s="3" t="s">
        <v>258</v>
      </c>
      <c r="C27" s="3">
        <v>10</v>
      </c>
      <c r="D27" s="3">
        <v>18000</v>
      </c>
      <c r="E27" s="3" t="s">
        <v>257</v>
      </c>
    </row>
    <row r="28" spans="1:5">
      <c r="A28" s="14">
        <v>41405</v>
      </c>
      <c r="B28" s="3" t="s">
        <v>258</v>
      </c>
      <c r="C28" s="3">
        <v>20</v>
      </c>
      <c r="D28" s="3">
        <v>36000</v>
      </c>
      <c r="E28" s="3" t="s">
        <v>257</v>
      </c>
    </row>
    <row r="29" spans="1:5">
      <c r="A29" s="14">
        <v>42244</v>
      </c>
      <c r="B29" s="3" t="s">
        <v>258</v>
      </c>
      <c r="C29" s="3">
        <v>4</v>
      </c>
      <c r="D29" s="3">
        <v>7200</v>
      </c>
      <c r="E29" s="3" t="s">
        <v>264</v>
      </c>
    </row>
    <row r="30" spans="1:5">
      <c r="A30" s="14">
        <v>42244</v>
      </c>
      <c r="B30" s="3" t="s">
        <v>258</v>
      </c>
      <c r="C30" s="3">
        <v>4</v>
      </c>
      <c r="D30" s="3">
        <v>7200</v>
      </c>
      <c r="E30" s="3" t="s">
        <v>264</v>
      </c>
    </row>
    <row r="31" spans="1:5">
      <c r="A31" s="14">
        <v>41966</v>
      </c>
      <c r="B31" s="3" t="s">
        <v>258</v>
      </c>
      <c r="C31" s="3">
        <v>4</v>
      </c>
      <c r="D31" s="3">
        <v>7200</v>
      </c>
      <c r="E31" s="3" t="s">
        <v>264</v>
      </c>
    </row>
    <row r="32" spans="1:5">
      <c r="A32" s="14">
        <v>41784</v>
      </c>
      <c r="B32" s="3" t="s">
        <v>258</v>
      </c>
      <c r="C32" s="3">
        <v>10</v>
      </c>
      <c r="D32" s="3">
        <v>18000</v>
      </c>
      <c r="E32" s="3" t="s">
        <v>264</v>
      </c>
    </row>
    <row r="33" spans="1:5">
      <c r="A33" s="14">
        <v>41608</v>
      </c>
      <c r="B33" s="3" t="s">
        <v>258</v>
      </c>
      <c r="C33" s="3">
        <v>15</v>
      </c>
      <c r="D33" s="3">
        <v>27000</v>
      </c>
      <c r="E33" s="3" t="s">
        <v>264</v>
      </c>
    </row>
    <row r="34" spans="1:5">
      <c r="A34" s="14">
        <v>42627</v>
      </c>
      <c r="B34" s="3" t="s">
        <v>258</v>
      </c>
      <c r="C34" s="3">
        <v>7</v>
      </c>
      <c r="D34" s="3">
        <v>12600</v>
      </c>
      <c r="E34" s="3" t="s">
        <v>263</v>
      </c>
    </row>
    <row r="35" spans="1:5">
      <c r="A35" s="14">
        <v>42244</v>
      </c>
      <c r="B35" s="3" t="s">
        <v>258</v>
      </c>
      <c r="C35" s="3">
        <v>4</v>
      </c>
      <c r="D35" s="3">
        <v>7200</v>
      </c>
      <c r="E35" s="3" t="s">
        <v>263</v>
      </c>
    </row>
    <row r="36" spans="1:5">
      <c r="A36" s="14">
        <v>42073</v>
      </c>
      <c r="B36" s="3" t="s">
        <v>258</v>
      </c>
      <c r="C36" s="3">
        <v>14</v>
      </c>
      <c r="D36" s="3">
        <v>25200</v>
      </c>
      <c r="E36" s="3" t="s">
        <v>263</v>
      </c>
    </row>
    <row r="37" spans="1:5">
      <c r="A37" s="14">
        <v>41836</v>
      </c>
      <c r="B37" s="3" t="s">
        <v>258</v>
      </c>
      <c r="C37" s="3">
        <v>5</v>
      </c>
      <c r="D37" s="3">
        <v>9000</v>
      </c>
      <c r="E37" s="3" t="s">
        <v>263</v>
      </c>
    </row>
    <row r="38" spans="1:5">
      <c r="A38" s="14">
        <v>41718</v>
      </c>
      <c r="B38" s="3" t="s">
        <v>258</v>
      </c>
      <c r="C38" s="3">
        <v>12</v>
      </c>
      <c r="D38" s="3">
        <v>21600</v>
      </c>
      <c r="E38" s="3" t="s">
        <v>263</v>
      </c>
    </row>
    <row r="39" spans="1:5">
      <c r="A39" s="14">
        <v>41090</v>
      </c>
      <c r="B39" s="3" t="s">
        <v>258</v>
      </c>
      <c r="C39" s="3">
        <v>4</v>
      </c>
      <c r="D39" s="3">
        <v>7200</v>
      </c>
      <c r="E39" s="3" t="s">
        <v>263</v>
      </c>
    </row>
    <row r="40" spans="1:5">
      <c r="A40" s="14">
        <v>42213</v>
      </c>
      <c r="B40" s="3" t="s">
        <v>258</v>
      </c>
      <c r="C40" s="3">
        <v>10</v>
      </c>
      <c r="D40" s="3">
        <v>18000</v>
      </c>
      <c r="E40" s="3" t="s">
        <v>253</v>
      </c>
    </row>
    <row r="41" spans="1:5">
      <c r="A41" s="14">
        <v>41840</v>
      </c>
      <c r="B41" s="3" t="s">
        <v>258</v>
      </c>
      <c r="C41" s="3">
        <v>4</v>
      </c>
      <c r="D41" s="3">
        <v>7200</v>
      </c>
      <c r="E41" s="3" t="s">
        <v>253</v>
      </c>
    </row>
    <row r="42" spans="1:5">
      <c r="A42" s="14">
        <v>41780</v>
      </c>
      <c r="B42" s="3" t="s">
        <v>258</v>
      </c>
      <c r="C42" s="3">
        <v>10</v>
      </c>
      <c r="D42" s="3">
        <v>18000</v>
      </c>
      <c r="E42" s="3" t="s">
        <v>253</v>
      </c>
    </row>
    <row r="43" spans="1:5">
      <c r="A43" s="14">
        <v>41531</v>
      </c>
      <c r="B43" s="3" t="s">
        <v>258</v>
      </c>
      <c r="C43" s="3">
        <v>15</v>
      </c>
      <c r="D43" s="3">
        <v>27000</v>
      </c>
      <c r="E43" s="3" t="s">
        <v>253</v>
      </c>
    </row>
    <row r="44" spans="1:5">
      <c r="A44" s="14">
        <v>41091</v>
      </c>
      <c r="B44" s="3" t="s">
        <v>258</v>
      </c>
      <c r="C44" s="3">
        <v>8</v>
      </c>
      <c r="D44" s="3">
        <v>14400</v>
      </c>
      <c r="E44" s="3" t="s">
        <v>253</v>
      </c>
    </row>
    <row r="45" spans="1:5">
      <c r="A45" s="14">
        <v>42187</v>
      </c>
      <c r="B45" s="3" t="s">
        <v>254</v>
      </c>
      <c r="C45" s="3">
        <v>10</v>
      </c>
      <c r="D45" s="3">
        <v>27000</v>
      </c>
      <c r="E45" s="3" t="s">
        <v>251</v>
      </c>
    </row>
    <row r="46" spans="1:5">
      <c r="A46" s="14">
        <v>41838</v>
      </c>
      <c r="B46" s="3" t="s">
        <v>254</v>
      </c>
      <c r="C46" s="3">
        <v>4</v>
      </c>
      <c r="D46" s="3">
        <v>10800</v>
      </c>
      <c r="E46" s="3" t="s">
        <v>251</v>
      </c>
    </row>
    <row r="47" spans="1:5">
      <c r="A47" s="14">
        <v>41754</v>
      </c>
      <c r="B47" s="3" t="s">
        <v>254</v>
      </c>
      <c r="C47" s="3">
        <v>8</v>
      </c>
      <c r="D47" s="3">
        <v>21600</v>
      </c>
      <c r="E47" s="3" t="s">
        <v>251</v>
      </c>
    </row>
    <row r="48" spans="1:5">
      <c r="A48" s="14">
        <v>41471</v>
      </c>
      <c r="B48" s="3" t="s">
        <v>254</v>
      </c>
      <c r="C48" s="3">
        <v>15</v>
      </c>
      <c r="D48" s="3">
        <v>40500</v>
      </c>
      <c r="E48" s="3" t="s">
        <v>251</v>
      </c>
    </row>
    <row r="49" spans="1:5">
      <c r="A49" s="14">
        <v>41090</v>
      </c>
      <c r="B49" s="3" t="s">
        <v>254</v>
      </c>
      <c r="C49" s="3">
        <v>8</v>
      </c>
      <c r="D49" s="3">
        <v>21600</v>
      </c>
      <c r="E49" s="3" t="s">
        <v>251</v>
      </c>
    </row>
    <row r="50" spans="1:5">
      <c r="A50" s="14">
        <v>42112</v>
      </c>
      <c r="B50" s="3" t="s">
        <v>254</v>
      </c>
      <c r="C50" s="3">
        <v>14</v>
      </c>
      <c r="D50" s="3">
        <v>37800</v>
      </c>
      <c r="E50" s="3" t="s">
        <v>261</v>
      </c>
    </row>
    <row r="51" spans="1:5">
      <c r="A51" s="14">
        <v>41836</v>
      </c>
      <c r="B51" s="3" t="s">
        <v>254</v>
      </c>
      <c r="C51" s="3">
        <v>5</v>
      </c>
      <c r="D51" s="3">
        <v>13500</v>
      </c>
      <c r="E51" s="3" t="s">
        <v>261</v>
      </c>
    </row>
    <row r="52" spans="1:5">
      <c r="A52" s="14">
        <v>41754</v>
      </c>
      <c r="B52" s="3" t="s">
        <v>254</v>
      </c>
      <c r="C52" s="3">
        <v>8</v>
      </c>
      <c r="D52" s="3">
        <v>21600</v>
      </c>
      <c r="E52" s="3" t="s">
        <v>261</v>
      </c>
    </row>
    <row r="53" spans="1:5">
      <c r="A53" s="14">
        <v>41376</v>
      </c>
      <c r="B53" s="3" t="s">
        <v>254</v>
      </c>
      <c r="C53" s="3">
        <v>20</v>
      </c>
      <c r="D53" s="3">
        <v>54000</v>
      </c>
      <c r="E53" s="3" t="s">
        <v>261</v>
      </c>
    </row>
    <row r="54" spans="1:5">
      <c r="A54" s="14">
        <v>41090</v>
      </c>
      <c r="B54" s="3" t="s">
        <v>254</v>
      </c>
      <c r="C54" s="3">
        <v>10</v>
      </c>
      <c r="D54" s="3">
        <v>27000</v>
      </c>
      <c r="E54" s="3" t="s">
        <v>261</v>
      </c>
    </row>
    <row r="55" spans="1:5">
      <c r="A55" s="14">
        <v>42244</v>
      </c>
      <c r="B55" s="3" t="s">
        <v>254</v>
      </c>
      <c r="C55" s="3">
        <v>4</v>
      </c>
      <c r="D55" s="3">
        <v>10800</v>
      </c>
      <c r="E55" s="3" t="s">
        <v>255</v>
      </c>
    </row>
    <row r="56" spans="1:5">
      <c r="A56" s="14">
        <v>41966</v>
      </c>
      <c r="B56" s="3" t="s">
        <v>254</v>
      </c>
      <c r="C56" s="3">
        <v>4</v>
      </c>
      <c r="D56" s="3">
        <v>10800</v>
      </c>
      <c r="E56" s="3" t="s">
        <v>255</v>
      </c>
    </row>
    <row r="57" spans="1:5">
      <c r="A57" s="14">
        <v>41785</v>
      </c>
      <c r="B57" s="3" t="s">
        <v>254</v>
      </c>
      <c r="C57" s="3">
        <v>2</v>
      </c>
      <c r="D57" s="3">
        <v>5400</v>
      </c>
      <c r="E57" s="3" t="s">
        <v>255</v>
      </c>
    </row>
    <row r="58" spans="1:5">
      <c r="A58" s="14">
        <v>41642</v>
      </c>
      <c r="B58" s="3" t="s">
        <v>254</v>
      </c>
      <c r="C58" s="3">
        <v>15</v>
      </c>
      <c r="D58" s="3">
        <v>40500</v>
      </c>
      <c r="E58" s="3" t="s">
        <v>255</v>
      </c>
    </row>
    <row r="59" spans="1:5">
      <c r="A59" s="14">
        <v>41091</v>
      </c>
      <c r="B59" s="3" t="s">
        <v>254</v>
      </c>
      <c r="C59" s="3">
        <v>5</v>
      </c>
      <c r="D59" s="3">
        <v>13500</v>
      </c>
      <c r="E59" s="3" t="s">
        <v>255</v>
      </c>
    </row>
    <row r="60" spans="1:5">
      <c r="A60" s="14">
        <v>42627</v>
      </c>
      <c r="B60" s="3" t="s">
        <v>254</v>
      </c>
      <c r="C60" s="3">
        <v>5</v>
      </c>
      <c r="D60" s="3">
        <v>13500</v>
      </c>
      <c r="E60" s="3" t="s">
        <v>259</v>
      </c>
    </row>
    <row r="61" spans="1:5">
      <c r="A61" s="14">
        <v>42073</v>
      </c>
      <c r="B61" s="3" t="s">
        <v>254</v>
      </c>
      <c r="C61" s="3">
        <v>14</v>
      </c>
      <c r="D61" s="3">
        <v>37800</v>
      </c>
      <c r="E61" s="3" t="s">
        <v>259</v>
      </c>
    </row>
    <row r="62" spans="1:5">
      <c r="A62" s="14">
        <v>41836</v>
      </c>
      <c r="B62" s="3" t="s">
        <v>254</v>
      </c>
      <c r="C62" s="3">
        <v>5</v>
      </c>
      <c r="D62" s="3">
        <v>13500</v>
      </c>
      <c r="E62" s="3" t="s">
        <v>259</v>
      </c>
    </row>
    <row r="63" spans="1:5">
      <c r="A63" s="14">
        <v>41718</v>
      </c>
      <c r="B63" s="3" t="s">
        <v>254</v>
      </c>
      <c r="C63" s="3">
        <v>12</v>
      </c>
      <c r="D63" s="3">
        <v>32400</v>
      </c>
      <c r="E63" s="3" t="s">
        <v>259</v>
      </c>
    </row>
    <row r="64" spans="1:5">
      <c r="A64" s="14">
        <v>41092</v>
      </c>
      <c r="B64" s="3" t="s">
        <v>254</v>
      </c>
      <c r="C64" s="3">
        <v>5</v>
      </c>
      <c r="D64" s="3">
        <v>13500</v>
      </c>
      <c r="E64" s="3" t="s">
        <v>259</v>
      </c>
    </row>
    <row r="65" spans="1:5">
      <c r="A65" s="14">
        <v>41090</v>
      </c>
      <c r="B65" s="3" t="s">
        <v>254</v>
      </c>
      <c r="C65" s="3">
        <v>4</v>
      </c>
      <c r="D65" s="3">
        <v>10800</v>
      </c>
      <c r="E65" s="3" t="s">
        <v>259</v>
      </c>
    </row>
    <row r="66" spans="1:5">
      <c r="A66" s="14">
        <v>42213</v>
      </c>
      <c r="B66" s="3" t="s">
        <v>254</v>
      </c>
      <c r="C66" s="3">
        <v>4</v>
      </c>
      <c r="D66" s="3">
        <v>10800</v>
      </c>
      <c r="E66" s="3" t="s">
        <v>257</v>
      </c>
    </row>
    <row r="67" spans="1:5">
      <c r="A67" s="14">
        <v>41953</v>
      </c>
      <c r="B67" s="3" t="s">
        <v>254</v>
      </c>
      <c r="C67" s="3">
        <v>4</v>
      </c>
      <c r="D67" s="3">
        <v>10800</v>
      </c>
      <c r="E67" s="3" t="s">
        <v>257</v>
      </c>
    </row>
    <row r="68" spans="1:5">
      <c r="A68" s="14">
        <v>41782</v>
      </c>
      <c r="B68" s="3" t="s">
        <v>254</v>
      </c>
      <c r="C68" s="3">
        <v>8</v>
      </c>
      <c r="D68" s="3">
        <v>21600</v>
      </c>
      <c r="E68" s="3" t="s">
        <v>257</v>
      </c>
    </row>
    <row r="69" spans="1:5">
      <c r="A69" s="14">
        <v>41566</v>
      </c>
      <c r="B69" s="3" t="s">
        <v>254</v>
      </c>
      <c r="C69" s="3">
        <v>15</v>
      </c>
      <c r="D69" s="3">
        <v>40500</v>
      </c>
      <c r="E69" s="3" t="s">
        <v>257</v>
      </c>
    </row>
    <row r="70" spans="1:5">
      <c r="A70" s="14">
        <v>41091</v>
      </c>
      <c r="B70" s="3" t="s">
        <v>254</v>
      </c>
      <c r="C70" s="3">
        <v>8</v>
      </c>
      <c r="D70" s="3">
        <v>21600</v>
      </c>
      <c r="E70" s="3" t="s">
        <v>257</v>
      </c>
    </row>
    <row r="71" spans="1:5">
      <c r="A71" s="14">
        <v>42594</v>
      </c>
      <c r="B71" s="3" t="s">
        <v>254</v>
      </c>
      <c r="C71" s="3">
        <v>7</v>
      </c>
      <c r="D71" s="3">
        <v>18900</v>
      </c>
      <c r="E71" s="3" t="s">
        <v>264</v>
      </c>
    </row>
    <row r="72" spans="1:5">
      <c r="A72" s="14">
        <v>42072</v>
      </c>
      <c r="B72" s="3" t="s">
        <v>254</v>
      </c>
      <c r="C72" s="3">
        <v>14</v>
      </c>
      <c r="D72" s="3">
        <v>37800</v>
      </c>
      <c r="E72" s="3" t="s">
        <v>264</v>
      </c>
    </row>
    <row r="73" spans="1:5">
      <c r="A73" s="14">
        <v>41836</v>
      </c>
      <c r="B73" s="3" t="s">
        <v>254</v>
      </c>
      <c r="C73" s="3">
        <v>5</v>
      </c>
      <c r="D73" s="3">
        <v>13500</v>
      </c>
      <c r="E73" s="3" t="s">
        <v>264</v>
      </c>
    </row>
    <row r="74" spans="1:5">
      <c r="A74" s="14">
        <v>41718</v>
      </c>
      <c r="B74" s="3" t="s">
        <v>254</v>
      </c>
      <c r="C74" s="3">
        <v>12</v>
      </c>
      <c r="D74" s="3">
        <v>32400</v>
      </c>
      <c r="E74" s="3" t="s">
        <v>264</v>
      </c>
    </row>
    <row r="75" spans="1:5">
      <c r="A75" s="14">
        <v>41092</v>
      </c>
      <c r="B75" s="3" t="s">
        <v>254</v>
      </c>
      <c r="C75" s="3">
        <v>5</v>
      </c>
      <c r="D75" s="3">
        <v>13500</v>
      </c>
      <c r="E75" s="3" t="s">
        <v>264</v>
      </c>
    </row>
    <row r="76" spans="1:5">
      <c r="A76" s="14">
        <v>41023</v>
      </c>
      <c r="B76" s="3" t="s">
        <v>254</v>
      </c>
      <c r="C76" s="3">
        <v>5</v>
      </c>
      <c r="D76" s="3">
        <v>13500</v>
      </c>
      <c r="E76" s="3" t="s">
        <v>264</v>
      </c>
    </row>
    <row r="77" spans="1:5">
      <c r="A77" s="14">
        <v>42154</v>
      </c>
      <c r="B77" s="3" t="s">
        <v>254</v>
      </c>
      <c r="C77" s="3">
        <v>10</v>
      </c>
      <c r="D77" s="3">
        <v>27000</v>
      </c>
      <c r="E77" s="3" t="s">
        <v>263</v>
      </c>
    </row>
    <row r="78" spans="1:5">
      <c r="A78" s="14">
        <v>41836</v>
      </c>
      <c r="B78" s="3" t="s">
        <v>254</v>
      </c>
      <c r="C78" s="3">
        <v>5</v>
      </c>
      <c r="D78" s="3">
        <v>13500</v>
      </c>
      <c r="E78" s="3" t="s">
        <v>263</v>
      </c>
    </row>
    <row r="79" spans="1:5">
      <c r="A79" s="14">
        <v>41754</v>
      </c>
      <c r="B79" s="3" t="s">
        <v>254</v>
      </c>
      <c r="C79" s="3">
        <v>8</v>
      </c>
      <c r="D79" s="3">
        <v>21600</v>
      </c>
      <c r="E79" s="3" t="s">
        <v>263</v>
      </c>
    </row>
    <row r="80" spans="1:5">
      <c r="A80" s="14">
        <v>41405</v>
      </c>
      <c r="B80" s="3" t="s">
        <v>254</v>
      </c>
      <c r="C80" s="3">
        <v>20</v>
      </c>
      <c r="D80" s="3">
        <v>54000</v>
      </c>
      <c r="E80" s="3" t="s">
        <v>263</v>
      </c>
    </row>
    <row r="81" spans="1:5">
      <c r="A81" s="14">
        <v>41090</v>
      </c>
      <c r="B81" s="3" t="s">
        <v>254</v>
      </c>
      <c r="C81" s="3">
        <v>10</v>
      </c>
      <c r="D81" s="3">
        <v>27000</v>
      </c>
      <c r="E81" s="3" t="s">
        <v>263</v>
      </c>
    </row>
    <row r="82" spans="1:5">
      <c r="A82" s="14">
        <v>42517</v>
      </c>
      <c r="B82" s="3" t="s">
        <v>254</v>
      </c>
      <c r="C82" s="3">
        <v>7</v>
      </c>
      <c r="D82" s="3">
        <v>18900</v>
      </c>
      <c r="E82" s="3" t="s">
        <v>253</v>
      </c>
    </row>
    <row r="83" spans="1:5">
      <c r="A83" s="14">
        <v>42023</v>
      </c>
      <c r="B83" s="3" t="s">
        <v>254</v>
      </c>
      <c r="C83" s="3">
        <v>14</v>
      </c>
      <c r="D83" s="3">
        <v>37800</v>
      </c>
      <c r="E83" s="3" t="s">
        <v>253</v>
      </c>
    </row>
    <row r="84" spans="1:5">
      <c r="A84" s="14">
        <v>41811</v>
      </c>
      <c r="B84" s="3" t="s">
        <v>254</v>
      </c>
      <c r="C84" s="3">
        <v>2</v>
      </c>
      <c r="D84" s="3">
        <v>5400</v>
      </c>
      <c r="E84" s="3" t="s">
        <v>253</v>
      </c>
    </row>
    <row r="85" spans="1:5">
      <c r="A85" s="14">
        <v>41661</v>
      </c>
      <c r="B85" s="3" t="s">
        <v>254</v>
      </c>
      <c r="C85" s="3">
        <v>12</v>
      </c>
      <c r="D85" s="3">
        <v>32400</v>
      </c>
      <c r="E85" s="3" t="s">
        <v>253</v>
      </c>
    </row>
    <row r="86" spans="1:5">
      <c r="A86" s="14">
        <v>41091</v>
      </c>
      <c r="B86" s="3" t="s">
        <v>254</v>
      </c>
      <c r="C86" s="3">
        <v>5</v>
      </c>
      <c r="D86" s="3">
        <v>13500</v>
      </c>
      <c r="E86" s="3" t="s">
        <v>253</v>
      </c>
    </row>
    <row r="87" spans="1:5">
      <c r="A87" s="14">
        <v>42225</v>
      </c>
      <c r="B87" s="3" t="s">
        <v>256</v>
      </c>
      <c r="C87" s="3">
        <v>4</v>
      </c>
      <c r="D87" s="3">
        <v>15200</v>
      </c>
      <c r="E87" s="3" t="s">
        <v>251</v>
      </c>
    </row>
    <row r="88" spans="1:5">
      <c r="A88" s="14">
        <v>41953</v>
      </c>
      <c r="B88" s="3" t="s">
        <v>256</v>
      </c>
      <c r="C88" s="3">
        <v>4</v>
      </c>
      <c r="D88" s="3">
        <v>15200</v>
      </c>
      <c r="E88" s="3" t="s">
        <v>251</v>
      </c>
    </row>
    <row r="89" spans="1:5">
      <c r="A89" s="14">
        <v>41782</v>
      </c>
      <c r="B89" s="3" t="s">
        <v>256</v>
      </c>
      <c r="C89" s="3">
        <v>8</v>
      </c>
      <c r="D89" s="3">
        <v>30400</v>
      </c>
      <c r="E89" s="3" t="s">
        <v>251</v>
      </c>
    </row>
    <row r="90" spans="1:5">
      <c r="A90" s="14">
        <v>41566</v>
      </c>
      <c r="B90" s="3" t="s">
        <v>256</v>
      </c>
      <c r="C90" s="3">
        <v>15</v>
      </c>
      <c r="D90" s="3">
        <v>57000</v>
      </c>
      <c r="E90" s="3" t="s">
        <v>251</v>
      </c>
    </row>
    <row r="91" spans="1:5">
      <c r="A91" s="14">
        <v>41091</v>
      </c>
      <c r="B91" s="3" t="s">
        <v>256</v>
      </c>
      <c r="C91" s="3">
        <v>8</v>
      </c>
      <c r="D91" s="3">
        <v>30400</v>
      </c>
      <c r="E91" s="3" t="s">
        <v>251</v>
      </c>
    </row>
    <row r="92" spans="1:5">
      <c r="A92" s="14">
        <v>42154</v>
      </c>
      <c r="B92" s="3" t="s">
        <v>256</v>
      </c>
      <c r="C92" s="3">
        <v>10</v>
      </c>
      <c r="D92" s="3">
        <v>38000</v>
      </c>
      <c r="E92" s="3" t="s">
        <v>261</v>
      </c>
    </row>
    <row r="93" spans="1:5">
      <c r="A93" s="14">
        <v>41837</v>
      </c>
      <c r="B93" s="3" t="s">
        <v>256</v>
      </c>
      <c r="C93" s="3">
        <v>4</v>
      </c>
      <c r="D93" s="3">
        <v>15200</v>
      </c>
      <c r="E93" s="3" t="s">
        <v>261</v>
      </c>
    </row>
    <row r="94" spans="1:5">
      <c r="A94" s="14">
        <v>41754</v>
      </c>
      <c r="B94" s="3" t="s">
        <v>256</v>
      </c>
      <c r="C94" s="3">
        <v>8</v>
      </c>
      <c r="D94" s="3">
        <v>30400</v>
      </c>
      <c r="E94" s="3" t="s">
        <v>261</v>
      </c>
    </row>
    <row r="95" spans="1:5">
      <c r="A95" s="14">
        <v>41452</v>
      </c>
      <c r="B95" s="3" t="s">
        <v>256</v>
      </c>
      <c r="C95" s="3">
        <v>20</v>
      </c>
      <c r="D95" s="3">
        <v>76000</v>
      </c>
      <c r="E95" s="3" t="s">
        <v>261</v>
      </c>
    </row>
    <row r="96" spans="1:5">
      <c r="A96" s="14">
        <v>41090</v>
      </c>
      <c r="B96" s="3" t="s">
        <v>256</v>
      </c>
      <c r="C96" s="3">
        <v>8</v>
      </c>
      <c r="D96" s="3">
        <v>30400</v>
      </c>
      <c r="E96" s="3" t="s">
        <v>261</v>
      </c>
    </row>
    <row r="97" spans="1:5">
      <c r="A97" s="14">
        <v>42517</v>
      </c>
      <c r="B97" s="3" t="s">
        <v>256</v>
      </c>
      <c r="C97" s="3">
        <v>7</v>
      </c>
      <c r="D97" s="3">
        <v>26600</v>
      </c>
      <c r="E97" s="3" t="s">
        <v>255</v>
      </c>
    </row>
    <row r="98" spans="1:5">
      <c r="A98" s="14">
        <v>42023</v>
      </c>
      <c r="B98" s="3" t="s">
        <v>256</v>
      </c>
      <c r="C98" s="3">
        <v>14</v>
      </c>
      <c r="D98" s="3">
        <v>53200</v>
      </c>
      <c r="E98" s="3" t="s">
        <v>255</v>
      </c>
    </row>
    <row r="99" spans="1:5">
      <c r="A99" s="14">
        <v>41811</v>
      </c>
      <c r="B99" s="3" t="s">
        <v>256</v>
      </c>
      <c r="C99" s="3">
        <v>2</v>
      </c>
      <c r="D99" s="3">
        <v>7600</v>
      </c>
      <c r="E99" s="3" t="s">
        <v>255</v>
      </c>
    </row>
    <row r="100" spans="1:5">
      <c r="A100" s="14">
        <v>41680</v>
      </c>
      <c r="B100" s="3" t="s">
        <v>256</v>
      </c>
      <c r="C100" s="3">
        <v>12</v>
      </c>
      <c r="D100" s="3">
        <v>45600</v>
      </c>
      <c r="E100" s="3" t="s">
        <v>255</v>
      </c>
    </row>
    <row r="101" spans="1:5">
      <c r="A101" s="14">
        <v>41092</v>
      </c>
      <c r="B101" s="3" t="s">
        <v>256</v>
      </c>
      <c r="C101" s="3">
        <v>5</v>
      </c>
      <c r="D101" s="3">
        <v>19000</v>
      </c>
      <c r="E101" s="3" t="s">
        <v>255</v>
      </c>
    </row>
    <row r="102" spans="1:5">
      <c r="A102" s="14">
        <v>42112</v>
      </c>
      <c r="B102" s="3" t="s">
        <v>256</v>
      </c>
      <c r="C102" s="3">
        <v>14</v>
      </c>
      <c r="D102" s="3">
        <v>53200</v>
      </c>
      <c r="E102" s="3" t="s">
        <v>259</v>
      </c>
    </row>
    <row r="103" spans="1:5">
      <c r="A103" s="14">
        <v>41836</v>
      </c>
      <c r="B103" s="3" t="s">
        <v>256</v>
      </c>
      <c r="C103" s="3">
        <v>5</v>
      </c>
      <c r="D103" s="3">
        <v>19000</v>
      </c>
      <c r="E103" s="3" t="s">
        <v>259</v>
      </c>
    </row>
    <row r="104" spans="1:5">
      <c r="A104" s="14">
        <v>41754</v>
      </c>
      <c r="B104" s="3" t="s">
        <v>256</v>
      </c>
      <c r="C104" s="3">
        <v>8</v>
      </c>
      <c r="D104" s="3">
        <v>30400</v>
      </c>
      <c r="E104" s="3" t="s">
        <v>259</v>
      </c>
    </row>
    <row r="105" spans="1:5">
      <c r="A105" s="14">
        <v>41376</v>
      </c>
      <c r="B105" s="3" t="s">
        <v>256</v>
      </c>
      <c r="C105" s="3">
        <v>20</v>
      </c>
      <c r="D105" s="3">
        <v>76000</v>
      </c>
      <c r="E105" s="3" t="s">
        <v>259</v>
      </c>
    </row>
    <row r="106" spans="1:5">
      <c r="A106" s="14">
        <v>41090</v>
      </c>
      <c r="B106" s="3" t="s">
        <v>256</v>
      </c>
      <c r="C106" s="3">
        <v>10</v>
      </c>
      <c r="D106" s="3">
        <v>38000</v>
      </c>
      <c r="E106" s="3" t="s">
        <v>259</v>
      </c>
    </row>
    <row r="107" spans="1:5">
      <c r="A107" s="14">
        <v>42244</v>
      </c>
      <c r="B107" s="3" t="s">
        <v>256</v>
      </c>
      <c r="C107" s="3">
        <v>4</v>
      </c>
      <c r="D107" s="3">
        <v>15200</v>
      </c>
      <c r="E107" s="3" t="s">
        <v>257</v>
      </c>
    </row>
    <row r="108" spans="1:5">
      <c r="A108" s="14">
        <v>41966</v>
      </c>
      <c r="B108" s="3" t="s">
        <v>256</v>
      </c>
      <c r="C108" s="3">
        <v>4</v>
      </c>
      <c r="D108" s="3">
        <v>15200</v>
      </c>
      <c r="E108" s="3" t="s">
        <v>257</v>
      </c>
    </row>
    <row r="109" spans="1:5">
      <c r="A109" s="14">
        <v>41785</v>
      </c>
      <c r="B109" s="3" t="s">
        <v>256</v>
      </c>
      <c r="C109" s="3">
        <v>2</v>
      </c>
      <c r="D109" s="3">
        <v>7600</v>
      </c>
      <c r="E109" s="3" t="s">
        <v>257</v>
      </c>
    </row>
    <row r="110" spans="1:5">
      <c r="A110" s="14">
        <v>41642</v>
      </c>
      <c r="B110" s="3" t="s">
        <v>256</v>
      </c>
      <c r="C110" s="3">
        <v>15</v>
      </c>
      <c r="D110" s="3">
        <v>57000</v>
      </c>
      <c r="E110" s="3" t="s">
        <v>257</v>
      </c>
    </row>
    <row r="111" spans="1:5">
      <c r="A111" s="14">
        <v>41091</v>
      </c>
      <c r="B111" s="3" t="s">
        <v>256</v>
      </c>
      <c r="C111" s="3">
        <v>5</v>
      </c>
      <c r="D111" s="3">
        <v>19000</v>
      </c>
      <c r="E111" s="3" t="s">
        <v>257</v>
      </c>
    </row>
    <row r="112" spans="1:5">
      <c r="A112" s="14">
        <v>42740</v>
      </c>
      <c r="B112" s="3" t="s">
        <v>256</v>
      </c>
      <c r="C112" s="3">
        <v>5</v>
      </c>
      <c r="D112" s="3">
        <v>19000</v>
      </c>
      <c r="E112" s="3" t="s">
        <v>264</v>
      </c>
    </row>
    <row r="113" spans="1:5">
      <c r="A113" s="14">
        <v>42074</v>
      </c>
      <c r="B113" s="3" t="s">
        <v>256</v>
      </c>
      <c r="C113" s="3">
        <v>14</v>
      </c>
      <c r="D113" s="3">
        <v>53200</v>
      </c>
      <c r="E113" s="3" t="s">
        <v>264</v>
      </c>
    </row>
    <row r="114" spans="1:5">
      <c r="A114" s="14">
        <v>41836</v>
      </c>
      <c r="B114" s="3" t="s">
        <v>256</v>
      </c>
      <c r="C114" s="3">
        <v>5</v>
      </c>
      <c r="D114" s="3">
        <v>19000</v>
      </c>
      <c r="E114" s="3" t="s">
        <v>264</v>
      </c>
    </row>
    <row r="115" spans="1:5">
      <c r="A115" s="14">
        <v>41718</v>
      </c>
      <c r="B115" s="3" t="s">
        <v>256</v>
      </c>
      <c r="C115" s="3">
        <v>12</v>
      </c>
      <c r="D115" s="3">
        <v>45600</v>
      </c>
      <c r="E115" s="3" t="s">
        <v>264</v>
      </c>
    </row>
    <row r="116" spans="1:5">
      <c r="A116" s="14">
        <v>41092</v>
      </c>
      <c r="B116" s="3" t="s">
        <v>256</v>
      </c>
      <c r="C116" s="3">
        <v>5</v>
      </c>
      <c r="D116" s="3">
        <v>19000</v>
      </c>
      <c r="E116" s="3" t="s">
        <v>264</v>
      </c>
    </row>
    <row r="117" spans="1:5">
      <c r="A117" s="14">
        <v>41090</v>
      </c>
      <c r="B117" s="3" t="s">
        <v>256</v>
      </c>
      <c r="C117" s="3">
        <v>4</v>
      </c>
      <c r="D117" s="3">
        <v>15200</v>
      </c>
      <c r="E117" s="3" t="s">
        <v>264</v>
      </c>
    </row>
    <row r="118" spans="1:5">
      <c r="A118" s="14">
        <v>42187</v>
      </c>
      <c r="B118" s="3" t="s">
        <v>256</v>
      </c>
      <c r="C118" s="3">
        <v>10</v>
      </c>
      <c r="D118" s="3">
        <v>38000</v>
      </c>
      <c r="E118" s="3" t="s">
        <v>263</v>
      </c>
    </row>
    <row r="119" spans="1:5">
      <c r="A119" s="14">
        <v>41838</v>
      </c>
      <c r="B119" s="3" t="s">
        <v>256</v>
      </c>
      <c r="C119" s="3">
        <v>4</v>
      </c>
      <c r="D119" s="3">
        <v>15200</v>
      </c>
      <c r="E119" s="3" t="s">
        <v>263</v>
      </c>
    </row>
    <row r="120" spans="1:5">
      <c r="A120" s="14">
        <v>41754</v>
      </c>
      <c r="B120" s="3" t="s">
        <v>256</v>
      </c>
      <c r="C120" s="3">
        <v>8</v>
      </c>
      <c r="D120" s="3">
        <v>30400</v>
      </c>
      <c r="E120" s="3" t="s">
        <v>263</v>
      </c>
    </row>
    <row r="121" spans="1:5">
      <c r="A121" s="14">
        <v>41471</v>
      </c>
      <c r="B121" s="3" t="s">
        <v>256</v>
      </c>
      <c r="C121" s="3">
        <v>15</v>
      </c>
      <c r="D121" s="3">
        <v>57000</v>
      </c>
      <c r="E121" s="3" t="s">
        <v>263</v>
      </c>
    </row>
    <row r="122" spans="1:5">
      <c r="A122" s="14">
        <v>41090</v>
      </c>
      <c r="B122" s="3" t="s">
        <v>256</v>
      </c>
      <c r="C122" s="3">
        <v>8</v>
      </c>
      <c r="D122" s="3">
        <v>30400</v>
      </c>
      <c r="E122" s="3" t="s">
        <v>263</v>
      </c>
    </row>
    <row r="123" spans="1:5">
      <c r="A123" s="14">
        <v>42594</v>
      </c>
      <c r="B123" s="3" t="s">
        <v>256</v>
      </c>
      <c r="C123" s="3">
        <v>7</v>
      </c>
      <c r="D123" s="3">
        <v>26600</v>
      </c>
      <c r="E123" s="3" t="s">
        <v>253</v>
      </c>
    </row>
    <row r="124" spans="1:5">
      <c r="A124" s="14">
        <v>42072</v>
      </c>
      <c r="B124" s="3" t="s">
        <v>256</v>
      </c>
      <c r="C124" s="3">
        <v>14</v>
      </c>
      <c r="D124" s="3">
        <v>53200</v>
      </c>
      <c r="E124" s="3" t="s">
        <v>253</v>
      </c>
    </row>
    <row r="125" spans="1:5">
      <c r="A125" s="14">
        <v>41836</v>
      </c>
      <c r="B125" s="3" t="s">
        <v>256</v>
      </c>
      <c r="C125" s="3">
        <v>5</v>
      </c>
      <c r="D125" s="3">
        <v>19000</v>
      </c>
      <c r="E125" s="3" t="s">
        <v>253</v>
      </c>
    </row>
    <row r="126" spans="1:5">
      <c r="A126" s="14">
        <v>41718</v>
      </c>
      <c r="B126" s="3" t="s">
        <v>256</v>
      </c>
      <c r="C126" s="3">
        <v>12</v>
      </c>
      <c r="D126" s="3">
        <v>45600</v>
      </c>
      <c r="E126" s="3" t="s">
        <v>253</v>
      </c>
    </row>
    <row r="127" spans="1:5">
      <c r="A127" s="14">
        <v>41092</v>
      </c>
      <c r="B127" s="3" t="s">
        <v>256</v>
      </c>
      <c r="C127" s="3">
        <v>5</v>
      </c>
      <c r="D127" s="3">
        <v>19000</v>
      </c>
      <c r="E127" s="3" t="s">
        <v>253</v>
      </c>
    </row>
    <row r="128" spans="1:5">
      <c r="A128" s="14">
        <v>41023</v>
      </c>
      <c r="B128" s="3" t="s">
        <v>256</v>
      </c>
      <c r="C128" s="3">
        <v>10</v>
      </c>
      <c r="D128" s="3">
        <v>38000</v>
      </c>
      <c r="E128" s="3" t="s">
        <v>253</v>
      </c>
    </row>
    <row r="129" spans="1:5">
      <c r="A129" s="14">
        <v>42627</v>
      </c>
      <c r="B129" s="3" t="s">
        <v>260</v>
      </c>
      <c r="C129" s="3">
        <v>7</v>
      </c>
      <c r="D129" s="3">
        <v>10500</v>
      </c>
      <c r="E129" s="3" t="s">
        <v>251</v>
      </c>
    </row>
    <row r="130" spans="1:5">
      <c r="A130" s="14">
        <v>42073</v>
      </c>
      <c r="B130" s="3" t="s">
        <v>260</v>
      </c>
      <c r="C130" s="3">
        <v>14</v>
      </c>
      <c r="D130" s="3">
        <v>21000</v>
      </c>
      <c r="E130" s="3" t="s">
        <v>251</v>
      </c>
    </row>
    <row r="131" spans="1:5">
      <c r="A131" s="14">
        <v>41836</v>
      </c>
      <c r="B131" s="3" t="s">
        <v>260</v>
      </c>
      <c r="C131" s="3">
        <v>5</v>
      </c>
      <c r="D131" s="3">
        <v>7500</v>
      </c>
      <c r="E131" s="3" t="s">
        <v>251</v>
      </c>
    </row>
    <row r="132" spans="1:5">
      <c r="A132" s="14">
        <v>41718</v>
      </c>
      <c r="B132" s="3" t="s">
        <v>260</v>
      </c>
      <c r="C132" s="3">
        <v>12</v>
      </c>
      <c r="D132" s="3">
        <v>18000</v>
      </c>
      <c r="E132" s="3" t="s">
        <v>251</v>
      </c>
    </row>
    <row r="133" spans="1:5">
      <c r="A133" s="14">
        <v>41092</v>
      </c>
      <c r="B133" s="3" t="s">
        <v>260</v>
      </c>
      <c r="C133" s="3">
        <v>5</v>
      </c>
      <c r="D133" s="3">
        <v>7500</v>
      </c>
      <c r="E133" s="3" t="s">
        <v>251</v>
      </c>
    </row>
    <row r="134" spans="1:5">
      <c r="A134" s="14">
        <v>41090</v>
      </c>
      <c r="B134" s="3" t="s">
        <v>260</v>
      </c>
      <c r="C134" s="3">
        <v>10</v>
      </c>
      <c r="D134" s="3">
        <v>15000</v>
      </c>
      <c r="E134" s="3" t="s">
        <v>251</v>
      </c>
    </row>
    <row r="135" spans="1:5">
      <c r="A135" s="14">
        <v>42126</v>
      </c>
      <c r="B135" s="3" t="s">
        <v>260</v>
      </c>
      <c r="C135" s="3">
        <v>4</v>
      </c>
      <c r="D135" s="3">
        <v>6000</v>
      </c>
      <c r="E135" s="3" t="s">
        <v>261</v>
      </c>
    </row>
    <row r="136" spans="1:5">
      <c r="A136" s="14">
        <v>41973</v>
      </c>
      <c r="B136" s="3" t="s">
        <v>260</v>
      </c>
      <c r="C136" s="3">
        <v>4</v>
      </c>
      <c r="D136" s="3">
        <v>6000</v>
      </c>
      <c r="E136" s="3" t="s">
        <v>261</v>
      </c>
    </row>
    <row r="137" spans="1:5">
      <c r="A137" s="14">
        <v>41800</v>
      </c>
      <c r="B137" s="3" t="s">
        <v>260</v>
      </c>
      <c r="C137" s="3">
        <v>2</v>
      </c>
      <c r="D137" s="3">
        <v>3000</v>
      </c>
      <c r="E137" s="3" t="s">
        <v>261</v>
      </c>
    </row>
    <row r="138" spans="1:5">
      <c r="A138" s="14">
        <v>41661</v>
      </c>
      <c r="B138" s="3" t="s">
        <v>260</v>
      </c>
      <c r="C138" s="3">
        <v>12</v>
      </c>
      <c r="D138" s="3">
        <v>18000</v>
      </c>
      <c r="E138" s="3" t="s">
        <v>261</v>
      </c>
    </row>
    <row r="139" spans="1:5">
      <c r="A139" s="14">
        <v>41091</v>
      </c>
      <c r="B139" s="3" t="s">
        <v>260</v>
      </c>
      <c r="C139" s="3">
        <v>5</v>
      </c>
      <c r="D139" s="3">
        <v>7500</v>
      </c>
      <c r="E139" s="3" t="s">
        <v>261</v>
      </c>
    </row>
    <row r="140" spans="1:5">
      <c r="A140" s="14">
        <v>42145</v>
      </c>
      <c r="B140" s="3" t="s">
        <v>260</v>
      </c>
      <c r="C140" s="3">
        <v>10</v>
      </c>
      <c r="D140" s="3">
        <v>15000</v>
      </c>
      <c r="E140" s="3" t="s">
        <v>255</v>
      </c>
    </row>
    <row r="141" spans="1:5">
      <c r="A141" s="14">
        <v>41836</v>
      </c>
      <c r="B141" s="3" t="s">
        <v>260</v>
      </c>
      <c r="C141" s="3">
        <v>5</v>
      </c>
      <c r="D141" s="3">
        <v>7500</v>
      </c>
      <c r="E141" s="3" t="s">
        <v>255</v>
      </c>
    </row>
    <row r="142" spans="1:5">
      <c r="A142" s="14">
        <v>41754</v>
      </c>
      <c r="B142" s="3" t="s">
        <v>260</v>
      </c>
      <c r="C142" s="3">
        <v>8</v>
      </c>
      <c r="D142" s="3">
        <v>12000</v>
      </c>
      <c r="E142" s="3" t="s">
        <v>255</v>
      </c>
    </row>
    <row r="143" spans="1:5">
      <c r="A143" s="14">
        <v>41405</v>
      </c>
      <c r="B143" s="3" t="s">
        <v>260</v>
      </c>
      <c r="C143" s="3">
        <v>20</v>
      </c>
      <c r="D143" s="3">
        <v>30000</v>
      </c>
      <c r="E143" s="3" t="s">
        <v>255</v>
      </c>
    </row>
    <row r="144" spans="1:5">
      <c r="A144" s="14">
        <v>41090</v>
      </c>
      <c r="B144" s="3" t="s">
        <v>260</v>
      </c>
      <c r="C144" s="3">
        <v>10</v>
      </c>
      <c r="D144" s="3">
        <v>15000</v>
      </c>
      <c r="E144" s="3" t="s">
        <v>255</v>
      </c>
    </row>
    <row r="145" spans="1:5">
      <c r="A145" s="14">
        <v>42225</v>
      </c>
      <c r="B145" s="3" t="s">
        <v>260</v>
      </c>
      <c r="C145" s="3">
        <v>4</v>
      </c>
      <c r="D145" s="3">
        <v>6000</v>
      </c>
      <c r="E145" s="3" t="s">
        <v>259</v>
      </c>
    </row>
    <row r="146" spans="1:5">
      <c r="A146" s="14">
        <v>41966</v>
      </c>
      <c r="B146" s="3" t="s">
        <v>260</v>
      </c>
      <c r="C146" s="3">
        <v>4</v>
      </c>
      <c r="D146" s="3">
        <v>6000</v>
      </c>
      <c r="E146" s="3" t="s">
        <v>259</v>
      </c>
    </row>
    <row r="147" spans="1:5">
      <c r="A147" s="14">
        <v>41784</v>
      </c>
      <c r="B147" s="3" t="s">
        <v>260</v>
      </c>
      <c r="C147" s="3">
        <v>8</v>
      </c>
      <c r="D147" s="3">
        <v>12000</v>
      </c>
      <c r="E147" s="3" t="s">
        <v>259</v>
      </c>
    </row>
    <row r="148" spans="1:5">
      <c r="A148" s="14">
        <v>41608</v>
      </c>
      <c r="B148" s="3" t="s">
        <v>260</v>
      </c>
      <c r="C148" s="3">
        <v>15</v>
      </c>
      <c r="D148" s="3">
        <v>22500</v>
      </c>
      <c r="E148" s="3" t="s">
        <v>259</v>
      </c>
    </row>
    <row r="149" spans="1:5">
      <c r="A149" s="14">
        <v>41091</v>
      </c>
      <c r="B149" s="3" t="s">
        <v>260</v>
      </c>
      <c r="C149" s="3">
        <v>5</v>
      </c>
      <c r="D149" s="3">
        <v>7500</v>
      </c>
      <c r="E149" s="3" t="s">
        <v>259</v>
      </c>
    </row>
    <row r="150" spans="1:5">
      <c r="A150" s="14">
        <v>42758</v>
      </c>
      <c r="B150" s="3" t="s">
        <v>260</v>
      </c>
      <c r="C150" s="3">
        <v>5</v>
      </c>
      <c r="D150" s="3">
        <v>7500</v>
      </c>
      <c r="E150" s="3" t="s">
        <v>257</v>
      </c>
    </row>
    <row r="151" spans="1:5">
      <c r="A151" s="14">
        <v>42074</v>
      </c>
      <c r="B151" s="3" t="s">
        <v>260</v>
      </c>
      <c r="C151" s="3">
        <v>14</v>
      </c>
      <c r="D151" s="3">
        <v>21000</v>
      </c>
      <c r="E151" s="3" t="s">
        <v>257</v>
      </c>
    </row>
    <row r="152" spans="1:5">
      <c r="A152" s="14">
        <v>41836</v>
      </c>
      <c r="B152" s="3" t="s">
        <v>260</v>
      </c>
      <c r="C152" s="3">
        <v>5</v>
      </c>
      <c r="D152" s="3">
        <v>7500</v>
      </c>
      <c r="E152" s="3" t="s">
        <v>257</v>
      </c>
    </row>
    <row r="153" spans="1:5">
      <c r="A153" s="14">
        <v>41718</v>
      </c>
      <c r="B153" s="3" t="s">
        <v>260</v>
      </c>
      <c r="C153" s="3">
        <v>8</v>
      </c>
      <c r="D153" s="3">
        <v>12000</v>
      </c>
      <c r="E153" s="3" t="s">
        <v>257</v>
      </c>
    </row>
    <row r="154" spans="1:5">
      <c r="A154" s="14">
        <v>41372</v>
      </c>
      <c r="B154" s="3" t="s">
        <v>260</v>
      </c>
      <c r="C154" s="3">
        <v>20</v>
      </c>
      <c r="D154" s="3">
        <v>30000</v>
      </c>
      <c r="E154" s="3" t="s">
        <v>257</v>
      </c>
    </row>
    <row r="155" spans="1:5">
      <c r="A155" s="14">
        <v>41090</v>
      </c>
      <c r="B155" s="3" t="s">
        <v>260</v>
      </c>
      <c r="C155" s="3">
        <v>10</v>
      </c>
      <c r="D155" s="3">
        <v>15000</v>
      </c>
      <c r="E155" s="3" t="s">
        <v>257</v>
      </c>
    </row>
    <row r="156" spans="1:5">
      <c r="A156" s="14">
        <v>42213</v>
      </c>
      <c r="B156" s="3" t="s">
        <v>260</v>
      </c>
      <c r="C156" s="3">
        <v>10</v>
      </c>
      <c r="D156" s="3">
        <v>15000</v>
      </c>
      <c r="E156" s="3" t="s">
        <v>264</v>
      </c>
    </row>
    <row r="157" spans="1:5">
      <c r="A157" s="14">
        <v>41840</v>
      </c>
      <c r="B157" s="3" t="s">
        <v>260</v>
      </c>
      <c r="C157" s="3">
        <v>4</v>
      </c>
      <c r="D157" s="3">
        <v>6000</v>
      </c>
      <c r="E157" s="3" t="s">
        <v>264</v>
      </c>
    </row>
    <row r="158" spans="1:5">
      <c r="A158" s="14">
        <v>41780</v>
      </c>
      <c r="B158" s="3" t="s">
        <v>260</v>
      </c>
      <c r="C158" s="3">
        <v>8</v>
      </c>
      <c r="D158" s="3">
        <v>12000</v>
      </c>
      <c r="E158" s="3" t="s">
        <v>264</v>
      </c>
    </row>
    <row r="159" spans="1:5">
      <c r="A159" s="14">
        <v>41531</v>
      </c>
      <c r="B159" s="3" t="s">
        <v>260</v>
      </c>
      <c r="C159" s="3">
        <v>15</v>
      </c>
      <c r="D159" s="3">
        <v>22500</v>
      </c>
      <c r="E159" s="3" t="s">
        <v>264</v>
      </c>
    </row>
    <row r="160" spans="1:5">
      <c r="A160" s="14">
        <v>41091</v>
      </c>
      <c r="B160" s="3" t="s">
        <v>260</v>
      </c>
      <c r="C160" s="3">
        <v>8</v>
      </c>
      <c r="D160" s="3">
        <v>12000</v>
      </c>
      <c r="E160" s="3" t="s">
        <v>264</v>
      </c>
    </row>
    <row r="161" spans="1:5">
      <c r="A161" s="14">
        <v>42572</v>
      </c>
      <c r="B161" s="3" t="s">
        <v>260</v>
      </c>
      <c r="C161" s="3">
        <v>7</v>
      </c>
      <c r="D161" s="3">
        <v>10500</v>
      </c>
      <c r="E161" s="3" t="s">
        <v>263</v>
      </c>
    </row>
    <row r="162" spans="1:5">
      <c r="A162" s="14">
        <v>42067</v>
      </c>
      <c r="B162" s="3" t="s">
        <v>260</v>
      </c>
      <c r="C162" s="3">
        <v>14</v>
      </c>
      <c r="D162" s="3">
        <v>21000</v>
      </c>
      <c r="E162" s="3" t="s">
        <v>263</v>
      </c>
    </row>
    <row r="163" spans="1:5">
      <c r="A163" s="14">
        <v>41811</v>
      </c>
      <c r="B163" s="3" t="s">
        <v>260</v>
      </c>
      <c r="C163" s="3">
        <v>2</v>
      </c>
      <c r="D163" s="3">
        <v>3000</v>
      </c>
      <c r="E163" s="3" t="s">
        <v>263</v>
      </c>
    </row>
    <row r="164" spans="1:5">
      <c r="A164" s="14">
        <v>41680</v>
      </c>
      <c r="B164" s="3" t="s">
        <v>260</v>
      </c>
      <c r="C164" s="3">
        <v>12</v>
      </c>
      <c r="D164" s="3">
        <v>18000</v>
      </c>
      <c r="E164" s="3" t="s">
        <v>263</v>
      </c>
    </row>
    <row r="165" spans="1:5">
      <c r="A165" s="14">
        <v>41092</v>
      </c>
      <c r="B165" s="3" t="s">
        <v>260</v>
      </c>
      <c r="C165" s="3">
        <v>5</v>
      </c>
      <c r="D165" s="3">
        <v>7500</v>
      </c>
      <c r="E165" s="3" t="s">
        <v>263</v>
      </c>
    </row>
    <row r="166" spans="1:5">
      <c r="A166" s="14">
        <v>41023</v>
      </c>
      <c r="B166" s="3" t="s">
        <v>260</v>
      </c>
      <c r="C166" s="3">
        <v>3</v>
      </c>
      <c r="D166" s="3">
        <v>4500</v>
      </c>
      <c r="E166" s="3" t="s">
        <v>263</v>
      </c>
    </row>
    <row r="167" spans="1:5">
      <c r="A167" s="14">
        <v>42175</v>
      </c>
      <c r="B167" s="3" t="s">
        <v>260</v>
      </c>
      <c r="C167" s="3">
        <v>10</v>
      </c>
      <c r="D167" s="3">
        <v>15000</v>
      </c>
      <c r="E167" s="3" t="s">
        <v>253</v>
      </c>
    </row>
    <row r="168" spans="1:5">
      <c r="A168" s="14">
        <v>41837</v>
      </c>
      <c r="B168" s="3" t="s">
        <v>260</v>
      </c>
      <c r="C168" s="3">
        <v>4</v>
      </c>
      <c r="D168" s="3">
        <v>6000</v>
      </c>
      <c r="E168" s="3" t="s">
        <v>253</v>
      </c>
    </row>
    <row r="169" spans="1:5">
      <c r="A169" s="14">
        <v>41754</v>
      </c>
      <c r="B169" s="3" t="s">
        <v>260</v>
      </c>
      <c r="C169" s="3">
        <v>8</v>
      </c>
      <c r="D169" s="3">
        <v>12000</v>
      </c>
      <c r="E169" s="3" t="s">
        <v>253</v>
      </c>
    </row>
    <row r="170" spans="1:5">
      <c r="A170" s="14">
        <v>41452</v>
      </c>
      <c r="B170" s="3" t="s">
        <v>260</v>
      </c>
      <c r="C170" s="3">
        <v>20</v>
      </c>
      <c r="D170" s="3">
        <v>30000</v>
      </c>
      <c r="E170" s="3" t="s">
        <v>253</v>
      </c>
    </row>
    <row r="171" spans="1:5">
      <c r="A171" s="14">
        <v>41090</v>
      </c>
      <c r="B171" s="3" t="s">
        <v>260</v>
      </c>
      <c r="C171" s="3">
        <v>8</v>
      </c>
      <c r="D171" s="3">
        <v>12000</v>
      </c>
      <c r="E171" s="3" t="s">
        <v>253</v>
      </c>
    </row>
    <row r="172" spans="1:5">
      <c r="A172" s="14">
        <v>42491</v>
      </c>
      <c r="B172" s="3" t="s">
        <v>262</v>
      </c>
      <c r="C172" s="3">
        <v>4</v>
      </c>
      <c r="D172" s="3">
        <v>10000</v>
      </c>
      <c r="E172" s="3" t="s">
        <v>251</v>
      </c>
    </row>
    <row r="173" spans="1:5">
      <c r="A173" s="14">
        <v>41966</v>
      </c>
      <c r="B173" s="3" t="s">
        <v>262</v>
      </c>
      <c r="C173" s="3">
        <v>4</v>
      </c>
      <c r="D173" s="3">
        <v>10000</v>
      </c>
      <c r="E173" s="3" t="s">
        <v>251</v>
      </c>
    </row>
    <row r="174" spans="1:5">
      <c r="A174" s="14">
        <v>41800</v>
      </c>
      <c r="B174" s="3" t="s">
        <v>262</v>
      </c>
      <c r="C174" s="3">
        <v>2</v>
      </c>
      <c r="D174" s="3">
        <v>5000</v>
      </c>
      <c r="E174" s="3" t="s">
        <v>251</v>
      </c>
    </row>
    <row r="175" spans="1:5">
      <c r="A175" s="14">
        <v>41642</v>
      </c>
      <c r="B175" s="3" t="s">
        <v>262</v>
      </c>
      <c r="C175" s="3">
        <v>15</v>
      </c>
      <c r="D175" s="3">
        <v>37500</v>
      </c>
      <c r="E175" s="3" t="s">
        <v>251</v>
      </c>
    </row>
    <row r="176" spans="1:5">
      <c r="A176" s="14">
        <v>41091</v>
      </c>
      <c r="B176" s="3" t="s">
        <v>262</v>
      </c>
      <c r="C176" s="3">
        <v>5</v>
      </c>
      <c r="D176" s="3">
        <v>12500</v>
      </c>
      <c r="E176" s="3" t="s">
        <v>251</v>
      </c>
    </row>
    <row r="177" spans="1:5">
      <c r="A177" s="14">
        <v>42187</v>
      </c>
      <c r="B177" s="3" t="s">
        <v>262</v>
      </c>
      <c r="C177" s="3">
        <v>10</v>
      </c>
      <c r="D177" s="3">
        <v>25000</v>
      </c>
      <c r="E177" s="3" t="s">
        <v>261</v>
      </c>
    </row>
    <row r="178" spans="1:5">
      <c r="A178" s="14">
        <v>41840</v>
      </c>
      <c r="B178" s="3" t="s">
        <v>262</v>
      </c>
      <c r="C178" s="3">
        <v>4</v>
      </c>
      <c r="D178" s="3">
        <v>10000</v>
      </c>
      <c r="E178" s="3" t="s">
        <v>261</v>
      </c>
    </row>
    <row r="179" spans="1:5">
      <c r="A179" s="14">
        <v>41780</v>
      </c>
      <c r="B179" s="3" t="s">
        <v>262</v>
      </c>
      <c r="C179" s="3">
        <v>8</v>
      </c>
      <c r="D179" s="3">
        <v>20000</v>
      </c>
      <c r="E179" s="3" t="s">
        <v>261</v>
      </c>
    </row>
    <row r="180" spans="1:5">
      <c r="A180" s="14">
        <v>41531</v>
      </c>
      <c r="B180" s="3" t="s">
        <v>262</v>
      </c>
      <c r="C180" s="3">
        <v>15</v>
      </c>
      <c r="D180" s="3">
        <v>37500</v>
      </c>
      <c r="E180" s="3" t="s">
        <v>261</v>
      </c>
    </row>
    <row r="181" spans="1:5">
      <c r="A181" s="14">
        <v>41091</v>
      </c>
      <c r="B181" s="3" t="s">
        <v>262</v>
      </c>
      <c r="C181" s="3">
        <v>8</v>
      </c>
      <c r="D181" s="3">
        <v>20000</v>
      </c>
      <c r="E181" s="3" t="s">
        <v>261</v>
      </c>
    </row>
    <row r="182" spans="1:5">
      <c r="A182" s="14">
        <v>42594</v>
      </c>
      <c r="B182" s="3" t="s">
        <v>262</v>
      </c>
      <c r="C182" s="3">
        <v>7</v>
      </c>
      <c r="D182" s="3">
        <v>17500</v>
      </c>
      <c r="E182" s="3" t="s">
        <v>255</v>
      </c>
    </row>
    <row r="183" spans="1:5">
      <c r="A183" s="14">
        <v>42072</v>
      </c>
      <c r="B183" s="3" t="s">
        <v>262</v>
      </c>
      <c r="C183" s="3">
        <v>14</v>
      </c>
      <c r="D183" s="3">
        <v>35000</v>
      </c>
      <c r="E183" s="3" t="s">
        <v>255</v>
      </c>
    </row>
    <row r="184" spans="1:5">
      <c r="A184" s="14">
        <v>41836</v>
      </c>
      <c r="B184" s="3" t="s">
        <v>262</v>
      </c>
      <c r="C184" s="3">
        <v>5</v>
      </c>
      <c r="D184" s="3">
        <v>12500</v>
      </c>
      <c r="E184" s="3" t="s">
        <v>255</v>
      </c>
    </row>
    <row r="185" spans="1:5">
      <c r="A185" s="14">
        <v>41718</v>
      </c>
      <c r="B185" s="3" t="s">
        <v>262</v>
      </c>
      <c r="C185" s="3">
        <v>12</v>
      </c>
      <c r="D185" s="3">
        <v>30000</v>
      </c>
      <c r="E185" s="3" t="s">
        <v>255</v>
      </c>
    </row>
    <row r="186" spans="1:5">
      <c r="A186" s="14">
        <v>41092</v>
      </c>
      <c r="B186" s="3" t="s">
        <v>262</v>
      </c>
      <c r="C186" s="3">
        <v>5</v>
      </c>
      <c r="D186" s="3">
        <v>12500</v>
      </c>
      <c r="E186" s="3" t="s">
        <v>255</v>
      </c>
    </row>
    <row r="187" spans="1:5">
      <c r="A187" s="14">
        <v>41023</v>
      </c>
      <c r="B187" s="3" t="s">
        <v>262</v>
      </c>
      <c r="C187" s="3">
        <v>4</v>
      </c>
      <c r="D187" s="3">
        <v>10000</v>
      </c>
      <c r="E187" s="3" t="s">
        <v>255</v>
      </c>
    </row>
    <row r="188" spans="1:5">
      <c r="A188" s="14">
        <v>42154</v>
      </c>
      <c r="B188" s="3" t="s">
        <v>262</v>
      </c>
      <c r="C188" s="3">
        <v>10</v>
      </c>
      <c r="D188" s="3">
        <v>25000</v>
      </c>
      <c r="E188" s="3" t="s">
        <v>259</v>
      </c>
    </row>
    <row r="189" spans="1:5">
      <c r="A189" s="14">
        <v>41837</v>
      </c>
      <c r="B189" s="3" t="s">
        <v>262</v>
      </c>
      <c r="C189" s="3">
        <v>4</v>
      </c>
      <c r="D189" s="3">
        <v>10000</v>
      </c>
      <c r="E189" s="3" t="s">
        <v>259</v>
      </c>
    </row>
    <row r="190" spans="1:5">
      <c r="A190" s="14">
        <v>41754</v>
      </c>
      <c r="B190" s="3" t="s">
        <v>262</v>
      </c>
      <c r="C190" s="3">
        <v>8</v>
      </c>
      <c r="D190" s="3">
        <v>20000</v>
      </c>
      <c r="E190" s="3" t="s">
        <v>259</v>
      </c>
    </row>
    <row r="191" spans="1:5">
      <c r="A191" s="14">
        <v>41452</v>
      </c>
      <c r="B191" s="3" t="s">
        <v>262</v>
      </c>
      <c r="C191" s="3">
        <v>20</v>
      </c>
      <c r="D191" s="3">
        <v>50000</v>
      </c>
      <c r="E191" s="3" t="s">
        <v>259</v>
      </c>
    </row>
    <row r="192" spans="1:5">
      <c r="A192" s="14">
        <v>41090</v>
      </c>
      <c r="B192" s="3" t="s">
        <v>262</v>
      </c>
      <c r="C192" s="3">
        <v>8</v>
      </c>
      <c r="D192" s="3">
        <v>20000</v>
      </c>
      <c r="E192" s="3" t="s">
        <v>259</v>
      </c>
    </row>
    <row r="193" spans="1:5">
      <c r="A193" s="14">
        <v>42517</v>
      </c>
      <c r="B193" s="3" t="s">
        <v>262</v>
      </c>
      <c r="C193" s="3">
        <v>7</v>
      </c>
      <c r="D193" s="3">
        <v>17500</v>
      </c>
      <c r="E193" s="3" t="s">
        <v>257</v>
      </c>
    </row>
    <row r="194" spans="1:5">
      <c r="A194" s="14">
        <v>42023</v>
      </c>
      <c r="B194" s="3" t="s">
        <v>262</v>
      </c>
      <c r="C194" s="3">
        <v>14</v>
      </c>
      <c r="D194" s="3">
        <v>35000</v>
      </c>
      <c r="E194" s="3" t="s">
        <v>257</v>
      </c>
    </row>
    <row r="195" spans="1:5">
      <c r="A195" s="14">
        <v>41811</v>
      </c>
      <c r="B195" s="3" t="s">
        <v>262</v>
      </c>
      <c r="C195" s="3">
        <v>2</v>
      </c>
      <c r="D195" s="3">
        <v>5000</v>
      </c>
      <c r="E195" s="3" t="s">
        <v>257</v>
      </c>
    </row>
    <row r="196" spans="1:5">
      <c r="A196" s="14">
        <v>41680</v>
      </c>
      <c r="B196" s="3" t="s">
        <v>262</v>
      </c>
      <c r="C196" s="3">
        <v>12</v>
      </c>
      <c r="D196" s="3">
        <v>30000</v>
      </c>
      <c r="E196" s="3" t="s">
        <v>257</v>
      </c>
    </row>
    <row r="197" spans="1:5">
      <c r="A197" s="14">
        <v>41092</v>
      </c>
      <c r="B197" s="3" t="s">
        <v>262</v>
      </c>
      <c r="C197" s="3">
        <v>5</v>
      </c>
      <c r="D197" s="3">
        <v>12500</v>
      </c>
      <c r="E197" s="3" t="s">
        <v>257</v>
      </c>
    </row>
    <row r="198" spans="1:5">
      <c r="A198" s="14">
        <v>42145</v>
      </c>
      <c r="B198" s="3" t="s">
        <v>262</v>
      </c>
      <c r="C198" s="3">
        <v>14</v>
      </c>
      <c r="D198" s="3">
        <v>35000</v>
      </c>
      <c r="E198" s="3" t="s">
        <v>264</v>
      </c>
    </row>
    <row r="199" spans="1:5">
      <c r="A199" s="14">
        <v>41836</v>
      </c>
      <c r="B199" s="3" t="s">
        <v>262</v>
      </c>
      <c r="C199" s="3">
        <v>5</v>
      </c>
      <c r="D199" s="3">
        <v>12500</v>
      </c>
      <c r="E199" s="3" t="s">
        <v>264</v>
      </c>
    </row>
    <row r="200" spans="1:5">
      <c r="A200" s="14">
        <v>41754</v>
      </c>
      <c r="B200" s="3" t="s">
        <v>262</v>
      </c>
      <c r="C200" s="3">
        <v>8</v>
      </c>
      <c r="D200" s="3">
        <v>20000</v>
      </c>
      <c r="E200" s="3" t="s">
        <v>264</v>
      </c>
    </row>
    <row r="201" spans="1:5">
      <c r="A201" s="14">
        <v>41376</v>
      </c>
      <c r="B201" s="3" t="s">
        <v>262</v>
      </c>
      <c r="C201" s="3">
        <v>20</v>
      </c>
      <c r="D201" s="3">
        <v>50000</v>
      </c>
      <c r="E201" s="3" t="s">
        <v>264</v>
      </c>
    </row>
    <row r="202" spans="1:5">
      <c r="A202" s="14">
        <v>41090</v>
      </c>
      <c r="B202" s="3" t="s">
        <v>262</v>
      </c>
      <c r="C202" s="3">
        <v>10</v>
      </c>
      <c r="D202" s="3">
        <v>25000</v>
      </c>
      <c r="E202" s="3" t="s">
        <v>264</v>
      </c>
    </row>
    <row r="203" spans="1:5">
      <c r="A203" s="14">
        <v>42225</v>
      </c>
      <c r="B203" s="3" t="s">
        <v>262</v>
      </c>
      <c r="C203" s="3">
        <v>4</v>
      </c>
      <c r="D203" s="3">
        <v>10000</v>
      </c>
      <c r="E203" s="3" t="s">
        <v>263</v>
      </c>
    </row>
    <row r="204" spans="1:5">
      <c r="A204" s="14">
        <v>41953</v>
      </c>
      <c r="B204" s="3" t="s">
        <v>262</v>
      </c>
      <c r="C204" s="3">
        <v>4</v>
      </c>
      <c r="D204" s="3">
        <v>10000</v>
      </c>
      <c r="E204" s="3" t="s">
        <v>263</v>
      </c>
    </row>
    <row r="205" spans="1:5">
      <c r="A205" s="14">
        <v>41782</v>
      </c>
      <c r="B205" s="3" t="s">
        <v>262</v>
      </c>
      <c r="C205" s="3">
        <v>8</v>
      </c>
      <c r="D205" s="3">
        <v>20000</v>
      </c>
      <c r="E205" s="3" t="s">
        <v>263</v>
      </c>
    </row>
    <row r="206" spans="1:5">
      <c r="A206" s="14">
        <v>41566</v>
      </c>
      <c r="B206" s="3" t="s">
        <v>262</v>
      </c>
      <c r="C206" s="3">
        <v>15</v>
      </c>
      <c r="D206" s="3">
        <v>37500</v>
      </c>
      <c r="E206" s="3" t="s">
        <v>263</v>
      </c>
    </row>
    <row r="207" spans="1:5">
      <c r="A207" s="14">
        <v>41091</v>
      </c>
      <c r="B207" s="3" t="s">
        <v>262</v>
      </c>
      <c r="C207" s="3">
        <v>8</v>
      </c>
      <c r="D207" s="3">
        <v>20000</v>
      </c>
      <c r="E207" s="3" t="s">
        <v>263</v>
      </c>
    </row>
    <row r="208" spans="1:5">
      <c r="A208" s="14">
        <v>42740</v>
      </c>
      <c r="B208" s="3" t="s">
        <v>262</v>
      </c>
      <c r="C208" s="3">
        <v>5</v>
      </c>
      <c r="D208" s="3">
        <v>12500</v>
      </c>
      <c r="E208" s="3" t="s">
        <v>253</v>
      </c>
    </row>
    <row r="209" spans="1:5">
      <c r="A209" s="14">
        <v>42074</v>
      </c>
      <c r="B209" s="3" t="s">
        <v>262</v>
      </c>
      <c r="C209" s="3">
        <v>14</v>
      </c>
      <c r="D209" s="3">
        <v>35000</v>
      </c>
      <c r="E209" s="3" t="s">
        <v>253</v>
      </c>
    </row>
    <row r="210" spans="1:5">
      <c r="A210" s="14">
        <v>41836</v>
      </c>
      <c r="B210" s="3" t="s">
        <v>262</v>
      </c>
      <c r="C210" s="3">
        <v>5</v>
      </c>
      <c r="D210" s="3">
        <v>12500</v>
      </c>
      <c r="E210" s="3" t="s">
        <v>253</v>
      </c>
    </row>
    <row r="211" spans="1:5">
      <c r="A211" s="14">
        <v>41718</v>
      </c>
      <c r="B211" s="3" t="s">
        <v>262</v>
      </c>
      <c r="C211" s="3">
        <v>12</v>
      </c>
      <c r="D211" s="3">
        <v>30000</v>
      </c>
      <c r="E211" s="3" t="s">
        <v>253</v>
      </c>
    </row>
    <row r="212" spans="1:5">
      <c r="A212" s="14">
        <v>41092</v>
      </c>
      <c r="B212" s="3" t="s">
        <v>262</v>
      </c>
      <c r="C212" s="3">
        <v>20</v>
      </c>
      <c r="D212" s="3">
        <v>50000</v>
      </c>
      <c r="E212" s="3" t="s">
        <v>253</v>
      </c>
    </row>
    <row r="213" spans="1:5">
      <c r="A213" s="14">
        <v>41090</v>
      </c>
      <c r="B213" s="3" t="s">
        <v>262</v>
      </c>
      <c r="C213" s="3">
        <v>4</v>
      </c>
      <c r="D213" s="3">
        <v>10000</v>
      </c>
      <c r="E213" s="3" t="s">
        <v>253</v>
      </c>
    </row>
    <row r="214" spans="1:5">
      <c r="A214" s="14">
        <v>42572</v>
      </c>
      <c r="B214" s="3" t="s">
        <v>250</v>
      </c>
      <c r="C214" s="3">
        <v>7</v>
      </c>
      <c r="D214" s="3">
        <v>25200</v>
      </c>
      <c r="E214" s="3" t="s">
        <v>251</v>
      </c>
    </row>
    <row r="215" spans="1:5">
      <c r="A215" s="14">
        <v>42067</v>
      </c>
      <c r="B215" s="3" t="s">
        <v>250</v>
      </c>
      <c r="C215" s="3">
        <v>14</v>
      </c>
      <c r="D215" s="3">
        <v>50400</v>
      </c>
      <c r="E215" s="3" t="s">
        <v>251</v>
      </c>
    </row>
    <row r="216" spans="1:5">
      <c r="A216" s="14">
        <v>41811</v>
      </c>
      <c r="B216" s="3" t="s">
        <v>250</v>
      </c>
      <c r="C216" s="3">
        <v>2</v>
      </c>
      <c r="D216" s="3">
        <v>7200</v>
      </c>
      <c r="E216" s="3" t="s">
        <v>251</v>
      </c>
    </row>
    <row r="217" spans="1:5">
      <c r="A217" s="14">
        <v>41680</v>
      </c>
      <c r="B217" s="3" t="s">
        <v>250</v>
      </c>
      <c r="C217" s="3">
        <v>12</v>
      </c>
      <c r="D217" s="3">
        <v>43200</v>
      </c>
      <c r="E217" s="3" t="s">
        <v>251</v>
      </c>
    </row>
    <row r="218" spans="1:5">
      <c r="A218" s="14">
        <v>41092</v>
      </c>
      <c r="B218" s="3" t="s">
        <v>250</v>
      </c>
      <c r="C218" s="3">
        <v>5</v>
      </c>
      <c r="D218" s="3">
        <v>18000</v>
      </c>
      <c r="E218" s="3" t="s">
        <v>251</v>
      </c>
    </row>
    <row r="219" spans="1:5">
      <c r="A219" s="14">
        <v>41023</v>
      </c>
      <c r="B219" s="3" t="s">
        <v>250</v>
      </c>
      <c r="C219" s="3">
        <v>2</v>
      </c>
      <c r="D219" s="3">
        <v>7200</v>
      </c>
      <c r="E219" s="3" t="s">
        <v>251</v>
      </c>
    </row>
    <row r="220" spans="1:5">
      <c r="A220" s="14">
        <v>42225</v>
      </c>
      <c r="B220" s="3" t="s">
        <v>250</v>
      </c>
      <c r="C220" s="3">
        <v>4</v>
      </c>
      <c r="D220" s="3">
        <v>14400</v>
      </c>
      <c r="E220" s="3" t="s">
        <v>261</v>
      </c>
    </row>
    <row r="221" spans="1:5">
      <c r="A221" s="14">
        <v>41966</v>
      </c>
      <c r="B221" s="3" t="s">
        <v>250</v>
      </c>
      <c r="C221" s="3">
        <v>4</v>
      </c>
      <c r="D221" s="3">
        <v>14400</v>
      </c>
      <c r="E221" s="3" t="s">
        <v>261</v>
      </c>
    </row>
    <row r="222" spans="1:5">
      <c r="A222" s="14">
        <v>41784</v>
      </c>
      <c r="B222" s="3" t="s">
        <v>250</v>
      </c>
      <c r="C222" s="3">
        <v>8</v>
      </c>
      <c r="D222" s="3">
        <v>28800</v>
      </c>
      <c r="E222" s="3" t="s">
        <v>261</v>
      </c>
    </row>
    <row r="223" spans="1:5">
      <c r="A223" s="14">
        <v>41608</v>
      </c>
      <c r="B223" s="3" t="s">
        <v>250</v>
      </c>
      <c r="C223" s="3">
        <v>15</v>
      </c>
      <c r="D223" s="3">
        <v>54000</v>
      </c>
      <c r="E223" s="3" t="s">
        <v>261</v>
      </c>
    </row>
    <row r="224" spans="1:5">
      <c r="A224" s="14">
        <v>41091</v>
      </c>
      <c r="B224" s="3" t="s">
        <v>250</v>
      </c>
      <c r="C224" s="3">
        <v>5</v>
      </c>
      <c r="D224" s="3">
        <v>18000</v>
      </c>
      <c r="E224" s="3" t="s">
        <v>261</v>
      </c>
    </row>
    <row r="225" spans="1:5">
      <c r="A225" s="14">
        <v>42758</v>
      </c>
      <c r="B225" s="3" t="s">
        <v>250</v>
      </c>
      <c r="C225" s="3">
        <v>5</v>
      </c>
      <c r="D225" s="3">
        <v>18000</v>
      </c>
      <c r="E225" s="3" t="s">
        <v>255</v>
      </c>
    </row>
    <row r="226" spans="1:5">
      <c r="A226" s="14">
        <v>42074</v>
      </c>
      <c r="B226" s="3" t="s">
        <v>250</v>
      </c>
      <c r="C226" s="3">
        <v>14</v>
      </c>
      <c r="D226" s="3">
        <v>50400</v>
      </c>
      <c r="E226" s="3" t="s">
        <v>255</v>
      </c>
    </row>
    <row r="227" spans="1:5">
      <c r="A227" s="14">
        <v>41836</v>
      </c>
      <c r="B227" s="3" t="s">
        <v>250</v>
      </c>
      <c r="C227" s="3">
        <v>5</v>
      </c>
      <c r="D227" s="3">
        <v>18000</v>
      </c>
      <c r="E227" s="3" t="s">
        <v>255</v>
      </c>
    </row>
    <row r="228" spans="1:5">
      <c r="A228" s="14">
        <v>41718</v>
      </c>
      <c r="B228" s="3" t="s">
        <v>250</v>
      </c>
      <c r="C228" s="3">
        <v>12</v>
      </c>
      <c r="D228" s="3">
        <v>43200</v>
      </c>
      <c r="E228" s="3" t="s">
        <v>255</v>
      </c>
    </row>
    <row r="229" spans="1:5">
      <c r="A229" s="14">
        <v>41372</v>
      </c>
      <c r="B229" s="3" t="s">
        <v>250</v>
      </c>
      <c r="C229" s="3">
        <v>20</v>
      </c>
      <c r="D229" s="3">
        <v>72000</v>
      </c>
      <c r="E229" s="3" t="s">
        <v>255</v>
      </c>
    </row>
    <row r="230" spans="1:5">
      <c r="A230" s="14">
        <v>41090</v>
      </c>
      <c r="B230" s="3" t="s">
        <v>250</v>
      </c>
      <c r="C230" s="3">
        <v>10</v>
      </c>
      <c r="D230" s="3">
        <v>36000</v>
      </c>
      <c r="E230" s="3" t="s">
        <v>255</v>
      </c>
    </row>
    <row r="231" spans="1:5">
      <c r="A231" s="14">
        <v>42187</v>
      </c>
      <c r="B231" s="3" t="s">
        <v>250</v>
      </c>
      <c r="C231" s="3">
        <v>10</v>
      </c>
      <c r="D231" s="3">
        <v>36000</v>
      </c>
      <c r="E231" s="3" t="s">
        <v>259</v>
      </c>
    </row>
    <row r="232" spans="1:5">
      <c r="A232" s="14">
        <v>41840</v>
      </c>
      <c r="B232" s="3" t="s">
        <v>250</v>
      </c>
      <c r="C232" s="3">
        <v>4</v>
      </c>
      <c r="D232" s="3">
        <v>14400</v>
      </c>
      <c r="E232" s="3" t="s">
        <v>259</v>
      </c>
    </row>
    <row r="233" spans="1:5">
      <c r="A233" s="14">
        <v>41780</v>
      </c>
      <c r="B233" s="3" t="s">
        <v>250</v>
      </c>
      <c r="C233" s="3">
        <v>8</v>
      </c>
      <c r="D233" s="3">
        <v>28800</v>
      </c>
      <c r="E233" s="3" t="s">
        <v>259</v>
      </c>
    </row>
    <row r="234" spans="1:5">
      <c r="A234" s="14">
        <v>41531</v>
      </c>
      <c r="B234" s="3" t="s">
        <v>250</v>
      </c>
      <c r="C234" s="3">
        <v>15</v>
      </c>
      <c r="D234" s="3">
        <v>54000</v>
      </c>
      <c r="E234" s="3" t="s">
        <v>259</v>
      </c>
    </row>
    <row r="235" spans="1:5">
      <c r="A235" s="14">
        <v>41091</v>
      </c>
      <c r="B235" s="3" t="s">
        <v>250</v>
      </c>
      <c r="C235" s="3">
        <v>8</v>
      </c>
      <c r="D235" s="3">
        <v>28800</v>
      </c>
      <c r="E235" s="3" t="s">
        <v>259</v>
      </c>
    </row>
    <row r="236" spans="1:5">
      <c r="A236" s="14">
        <v>42594</v>
      </c>
      <c r="B236" s="3" t="s">
        <v>250</v>
      </c>
      <c r="C236" s="3">
        <v>7</v>
      </c>
      <c r="D236" s="3">
        <v>25200</v>
      </c>
      <c r="E236" s="3" t="s">
        <v>257</v>
      </c>
    </row>
    <row r="237" spans="1:5">
      <c r="A237" s="14">
        <v>42072</v>
      </c>
      <c r="B237" s="3" t="s">
        <v>250</v>
      </c>
      <c r="C237" s="3">
        <v>14</v>
      </c>
      <c r="D237" s="3">
        <v>50400</v>
      </c>
      <c r="E237" s="3" t="s">
        <v>257</v>
      </c>
    </row>
    <row r="238" spans="1:5">
      <c r="A238" s="14">
        <v>41836</v>
      </c>
      <c r="B238" s="3" t="s">
        <v>250</v>
      </c>
      <c r="C238" s="3">
        <v>5</v>
      </c>
      <c r="D238" s="3">
        <v>18000</v>
      </c>
      <c r="E238" s="3" t="s">
        <v>257</v>
      </c>
    </row>
    <row r="239" spans="1:5">
      <c r="A239" s="14">
        <v>41718</v>
      </c>
      <c r="B239" s="3" t="s">
        <v>250</v>
      </c>
      <c r="C239" s="3">
        <v>12</v>
      </c>
      <c r="D239" s="3">
        <v>43200</v>
      </c>
      <c r="E239" s="3" t="s">
        <v>257</v>
      </c>
    </row>
    <row r="240" spans="1:5">
      <c r="A240" s="14">
        <v>41092</v>
      </c>
      <c r="B240" s="3" t="s">
        <v>250</v>
      </c>
      <c r="C240" s="3">
        <v>5</v>
      </c>
      <c r="D240" s="3">
        <v>18000</v>
      </c>
      <c r="E240" s="3" t="s">
        <v>257</v>
      </c>
    </row>
    <row r="241" spans="1:5">
      <c r="A241" s="14">
        <v>41023</v>
      </c>
      <c r="B241" s="3" t="s">
        <v>250</v>
      </c>
      <c r="C241" s="3">
        <v>12</v>
      </c>
      <c r="D241" s="3">
        <v>43200</v>
      </c>
      <c r="E241" s="3" t="s">
        <v>257</v>
      </c>
    </row>
    <row r="242" spans="1:5">
      <c r="A242" s="14">
        <v>42175</v>
      </c>
      <c r="B242" s="3" t="s">
        <v>250</v>
      </c>
      <c r="C242" s="3">
        <v>10</v>
      </c>
      <c r="D242" s="3">
        <v>36000</v>
      </c>
      <c r="E242" s="3" t="s">
        <v>264</v>
      </c>
    </row>
    <row r="243" spans="1:5">
      <c r="A243" s="14">
        <v>41837</v>
      </c>
      <c r="B243" s="3" t="s">
        <v>250</v>
      </c>
      <c r="C243" s="3">
        <v>4</v>
      </c>
      <c r="D243" s="3">
        <v>14400</v>
      </c>
      <c r="E243" s="3" t="s">
        <v>264</v>
      </c>
    </row>
    <row r="244" spans="1:5">
      <c r="A244" s="14">
        <v>41754</v>
      </c>
      <c r="B244" s="3" t="s">
        <v>250</v>
      </c>
      <c r="C244" s="3">
        <v>8</v>
      </c>
      <c r="D244" s="3">
        <v>28800</v>
      </c>
      <c r="E244" s="3" t="s">
        <v>264</v>
      </c>
    </row>
    <row r="245" spans="1:5">
      <c r="A245" s="14">
        <v>41452</v>
      </c>
      <c r="B245" s="3" t="s">
        <v>250</v>
      </c>
      <c r="C245" s="3">
        <v>20</v>
      </c>
      <c r="D245" s="3">
        <v>72000</v>
      </c>
      <c r="E245" s="3" t="s">
        <v>264</v>
      </c>
    </row>
    <row r="246" spans="1:5">
      <c r="A246" s="14">
        <v>41090</v>
      </c>
      <c r="B246" s="3" t="s">
        <v>250</v>
      </c>
      <c r="C246" s="3">
        <v>8</v>
      </c>
      <c r="D246" s="3">
        <v>28800</v>
      </c>
      <c r="E246" s="3" t="s">
        <v>264</v>
      </c>
    </row>
    <row r="247" spans="1:5">
      <c r="A247" s="14">
        <v>42491</v>
      </c>
      <c r="B247" s="3" t="s">
        <v>250</v>
      </c>
      <c r="C247" s="3">
        <v>4</v>
      </c>
      <c r="D247" s="3">
        <v>14400</v>
      </c>
      <c r="E247" s="3" t="s">
        <v>263</v>
      </c>
    </row>
    <row r="248" spans="1:5">
      <c r="A248" s="14">
        <v>41966</v>
      </c>
      <c r="B248" s="3" t="s">
        <v>250</v>
      </c>
      <c r="C248" s="3">
        <v>4</v>
      </c>
      <c r="D248" s="3">
        <v>14400</v>
      </c>
      <c r="E248" s="3" t="s">
        <v>263</v>
      </c>
    </row>
    <row r="249" spans="1:5">
      <c r="A249" s="14">
        <v>41800</v>
      </c>
      <c r="B249" s="3" t="s">
        <v>250</v>
      </c>
      <c r="C249" s="3">
        <v>2</v>
      </c>
      <c r="D249" s="3">
        <v>7200</v>
      </c>
      <c r="E249" s="3" t="s">
        <v>263</v>
      </c>
    </row>
    <row r="250" spans="1:5">
      <c r="A250" s="14">
        <v>41642</v>
      </c>
      <c r="B250" s="3" t="s">
        <v>250</v>
      </c>
      <c r="C250" s="3">
        <v>12</v>
      </c>
      <c r="D250" s="3">
        <v>43200</v>
      </c>
      <c r="E250" s="3" t="s">
        <v>263</v>
      </c>
    </row>
    <row r="251" spans="1:5">
      <c r="A251" s="14">
        <v>41091</v>
      </c>
      <c r="B251" s="3" t="s">
        <v>250</v>
      </c>
      <c r="C251" s="3">
        <v>5</v>
      </c>
      <c r="D251" s="3">
        <v>18000</v>
      </c>
      <c r="E251" s="3" t="s">
        <v>263</v>
      </c>
    </row>
    <row r="252" spans="1:5">
      <c r="A252" s="14">
        <v>42145</v>
      </c>
      <c r="B252" s="3" t="s">
        <v>250</v>
      </c>
      <c r="C252" s="3">
        <v>14</v>
      </c>
      <c r="D252" s="3">
        <v>50400</v>
      </c>
      <c r="E252" s="3" t="s">
        <v>253</v>
      </c>
    </row>
    <row r="253" spans="1:5">
      <c r="A253" s="14">
        <v>41836</v>
      </c>
      <c r="B253" s="3" t="s">
        <v>250</v>
      </c>
      <c r="C253" s="3">
        <v>5</v>
      </c>
      <c r="D253" s="3">
        <v>18000</v>
      </c>
      <c r="E253" s="3" t="s">
        <v>253</v>
      </c>
    </row>
    <row r="254" spans="1:5">
      <c r="A254" s="14">
        <v>41754</v>
      </c>
      <c r="B254" s="3" t="s">
        <v>250</v>
      </c>
      <c r="C254" s="3">
        <v>8</v>
      </c>
      <c r="D254" s="3">
        <v>28800</v>
      </c>
      <c r="E254" s="3" t="s">
        <v>253</v>
      </c>
    </row>
    <row r="255" spans="1:5">
      <c r="A255" s="14">
        <v>41376</v>
      </c>
      <c r="B255" s="3" t="s">
        <v>250</v>
      </c>
      <c r="C255" s="3">
        <v>20</v>
      </c>
      <c r="D255" s="3">
        <v>72000</v>
      </c>
      <c r="E255" s="3" t="s">
        <v>253</v>
      </c>
    </row>
    <row r="256" spans="1:5">
      <c r="A256" s="14">
        <v>41090</v>
      </c>
      <c r="B256" s="3" t="s">
        <v>250</v>
      </c>
      <c r="C256" s="3">
        <v>10</v>
      </c>
      <c r="D256" s="3">
        <v>36000</v>
      </c>
      <c r="E256" s="3" t="s">
        <v>253</v>
      </c>
    </row>
    <row r="257" spans="1:5">
      <c r="A257" s="14">
        <v>42154</v>
      </c>
      <c r="B257" s="3" t="s">
        <v>252</v>
      </c>
      <c r="C257" s="3">
        <v>10</v>
      </c>
      <c r="D257" s="3">
        <v>22000</v>
      </c>
      <c r="E257" s="3" t="s">
        <v>251</v>
      </c>
    </row>
    <row r="258" spans="1:5">
      <c r="A258" s="14">
        <v>41836</v>
      </c>
      <c r="B258" s="3" t="s">
        <v>252</v>
      </c>
      <c r="C258" s="3">
        <v>5</v>
      </c>
      <c r="D258" s="3">
        <v>11000</v>
      </c>
      <c r="E258" s="3" t="s">
        <v>251</v>
      </c>
    </row>
    <row r="259" spans="1:5">
      <c r="A259" s="14">
        <v>41754</v>
      </c>
      <c r="B259" s="3" t="s">
        <v>252</v>
      </c>
      <c r="C259" s="3">
        <v>8</v>
      </c>
      <c r="D259" s="3">
        <v>17600</v>
      </c>
      <c r="E259" s="3" t="s">
        <v>251</v>
      </c>
    </row>
    <row r="260" spans="1:5">
      <c r="A260" s="14">
        <v>41405</v>
      </c>
      <c r="B260" s="3" t="s">
        <v>252</v>
      </c>
      <c r="C260" s="3">
        <v>20</v>
      </c>
      <c r="D260" s="3">
        <v>44000</v>
      </c>
      <c r="E260" s="3" t="s">
        <v>251</v>
      </c>
    </row>
    <row r="261" spans="1:5">
      <c r="A261" s="14">
        <v>41090</v>
      </c>
      <c r="B261" s="3" t="s">
        <v>252</v>
      </c>
      <c r="C261" s="3">
        <v>10</v>
      </c>
      <c r="D261" s="3">
        <v>22000</v>
      </c>
      <c r="E261" s="3" t="s">
        <v>251</v>
      </c>
    </row>
    <row r="262" spans="1:5">
      <c r="A262" s="14">
        <v>42627</v>
      </c>
      <c r="B262" s="3" t="s">
        <v>252</v>
      </c>
      <c r="C262" s="3">
        <v>5</v>
      </c>
      <c r="D262" s="3">
        <v>11000</v>
      </c>
      <c r="E262" s="3" t="s">
        <v>261</v>
      </c>
    </row>
    <row r="263" spans="1:5">
      <c r="A263" s="14">
        <v>42073</v>
      </c>
      <c r="B263" s="3" t="s">
        <v>252</v>
      </c>
      <c r="C263" s="3">
        <v>14</v>
      </c>
      <c r="D263" s="3">
        <v>30800</v>
      </c>
      <c r="E263" s="3" t="s">
        <v>261</v>
      </c>
    </row>
    <row r="264" spans="1:5">
      <c r="A264" s="14">
        <v>41836</v>
      </c>
      <c r="B264" s="3" t="s">
        <v>252</v>
      </c>
      <c r="C264" s="3">
        <v>5</v>
      </c>
      <c r="D264" s="3">
        <v>11000</v>
      </c>
      <c r="E264" s="3" t="s">
        <v>261</v>
      </c>
    </row>
    <row r="265" spans="1:5">
      <c r="A265" s="14">
        <v>41718</v>
      </c>
      <c r="B265" s="3" t="s">
        <v>252</v>
      </c>
      <c r="C265" s="3">
        <v>12</v>
      </c>
      <c r="D265" s="3">
        <v>26400</v>
      </c>
      <c r="E265" s="3" t="s">
        <v>261</v>
      </c>
    </row>
    <row r="266" spans="1:5">
      <c r="A266" s="14">
        <v>41092</v>
      </c>
      <c r="B266" s="3" t="s">
        <v>252</v>
      </c>
      <c r="C266" s="3">
        <v>5</v>
      </c>
      <c r="D266" s="3">
        <v>11000</v>
      </c>
      <c r="E266" s="3" t="s">
        <v>261</v>
      </c>
    </row>
    <row r="267" spans="1:5">
      <c r="A267" s="14">
        <v>41090</v>
      </c>
      <c r="B267" s="3" t="s">
        <v>252</v>
      </c>
      <c r="C267" s="3">
        <v>4</v>
      </c>
      <c r="D267" s="3">
        <v>8800</v>
      </c>
      <c r="E267" s="3" t="s">
        <v>261</v>
      </c>
    </row>
    <row r="268" spans="1:5">
      <c r="A268" s="14">
        <v>42213</v>
      </c>
      <c r="B268" s="3" t="s">
        <v>252</v>
      </c>
      <c r="C268" s="3">
        <v>10</v>
      </c>
      <c r="D268" s="3">
        <v>22000</v>
      </c>
      <c r="E268" s="3" t="s">
        <v>255</v>
      </c>
    </row>
    <row r="269" spans="1:5">
      <c r="A269" s="14">
        <v>41953</v>
      </c>
      <c r="B269" s="3" t="s">
        <v>252</v>
      </c>
      <c r="C269" s="3">
        <v>4</v>
      </c>
      <c r="D269" s="3">
        <v>8800</v>
      </c>
      <c r="E269" s="3" t="s">
        <v>255</v>
      </c>
    </row>
    <row r="270" spans="1:5">
      <c r="A270" s="14">
        <v>41782</v>
      </c>
      <c r="B270" s="3" t="s">
        <v>252</v>
      </c>
      <c r="C270" s="3">
        <v>8</v>
      </c>
      <c r="D270" s="3">
        <v>17600</v>
      </c>
      <c r="E270" s="3" t="s">
        <v>255</v>
      </c>
    </row>
    <row r="271" spans="1:5">
      <c r="A271" s="14">
        <v>41566</v>
      </c>
      <c r="B271" s="3" t="s">
        <v>252</v>
      </c>
      <c r="C271" s="3">
        <v>15</v>
      </c>
      <c r="D271" s="3">
        <v>33000</v>
      </c>
      <c r="E271" s="3" t="s">
        <v>255</v>
      </c>
    </row>
    <row r="272" spans="1:5">
      <c r="A272" s="14">
        <v>41091</v>
      </c>
      <c r="B272" s="3" t="s">
        <v>252</v>
      </c>
      <c r="C272" s="3">
        <v>8</v>
      </c>
      <c r="D272" s="3">
        <v>17600</v>
      </c>
      <c r="E272" s="3" t="s">
        <v>255</v>
      </c>
    </row>
    <row r="273" spans="1:5">
      <c r="A273" s="14">
        <v>42572</v>
      </c>
      <c r="B273" s="3" t="s">
        <v>252</v>
      </c>
      <c r="C273" s="3">
        <v>7</v>
      </c>
      <c r="D273" s="3">
        <v>15400</v>
      </c>
      <c r="E273" s="3" t="s">
        <v>259</v>
      </c>
    </row>
    <row r="274" spans="1:5">
      <c r="A274" s="14">
        <v>42067</v>
      </c>
      <c r="B274" s="3" t="s">
        <v>252</v>
      </c>
      <c r="C274" s="3">
        <v>14</v>
      </c>
      <c r="D274" s="3">
        <v>30800</v>
      </c>
      <c r="E274" s="3" t="s">
        <v>259</v>
      </c>
    </row>
    <row r="275" spans="1:5">
      <c r="A275" s="14">
        <v>41836</v>
      </c>
      <c r="B275" s="3" t="s">
        <v>252</v>
      </c>
      <c r="C275" s="3">
        <v>2</v>
      </c>
      <c r="D275" s="3">
        <v>4400</v>
      </c>
      <c r="E275" s="3" t="s">
        <v>259</v>
      </c>
    </row>
    <row r="276" spans="1:5">
      <c r="A276" s="14">
        <v>41718</v>
      </c>
      <c r="B276" s="3" t="s">
        <v>252</v>
      </c>
      <c r="C276" s="3">
        <v>12</v>
      </c>
      <c r="D276" s="3">
        <v>26400</v>
      </c>
      <c r="E276" s="3" t="s">
        <v>259</v>
      </c>
    </row>
    <row r="277" spans="1:5">
      <c r="A277" s="14">
        <v>41092</v>
      </c>
      <c r="B277" s="3" t="s">
        <v>252</v>
      </c>
      <c r="C277" s="3">
        <v>5</v>
      </c>
      <c r="D277" s="3">
        <v>11000</v>
      </c>
      <c r="E277" s="3" t="s">
        <v>259</v>
      </c>
    </row>
    <row r="278" spans="1:5">
      <c r="A278" s="14">
        <v>41023</v>
      </c>
      <c r="B278" s="3" t="s">
        <v>252</v>
      </c>
      <c r="C278" s="3">
        <v>3</v>
      </c>
      <c r="D278" s="3">
        <v>6600</v>
      </c>
      <c r="E278" s="3" t="s">
        <v>259</v>
      </c>
    </row>
    <row r="279" spans="1:5">
      <c r="A279" s="14">
        <v>42175</v>
      </c>
      <c r="B279" s="3" t="s">
        <v>252</v>
      </c>
      <c r="C279" s="3">
        <v>10</v>
      </c>
      <c r="D279" s="3">
        <v>22000</v>
      </c>
      <c r="E279" s="3" t="s">
        <v>257</v>
      </c>
    </row>
    <row r="280" spans="1:5">
      <c r="A280" s="14">
        <v>41838</v>
      </c>
      <c r="B280" s="3" t="s">
        <v>252</v>
      </c>
      <c r="C280" s="3">
        <v>4</v>
      </c>
      <c r="D280" s="3">
        <v>8800</v>
      </c>
      <c r="E280" s="3" t="s">
        <v>257</v>
      </c>
    </row>
    <row r="281" spans="1:5">
      <c r="A281" s="14">
        <v>41754</v>
      </c>
      <c r="B281" s="3" t="s">
        <v>252</v>
      </c>
      <c r="C281" s="3">
        <v>8</v>
      </c>
      <c r="D281" s="3">
        <v>17600</v>
      </c>
      <c r="E281" s="3" t="s">
        <v>257</v>
      </c>
    </row>
    <row r="282" spans="1:5">
      <c r="A282" s="14">
        <v>41471</v>
      </c>
      <c r="B282" s="3" t="s">
        <v>252</v>
      </c>
      <c r="C282" s="3">
        <v>15</v>
      </c>
      <c r="D282" s="3">
        <v>33000</v>
      </c>
      <c r="E282" s="3" t="s">
        <v>257</v>
      </c>
    </row>
    <row r="283" spans="1:5">
      <c r="A283" s="14">
        <v>41090</v>
      </c>
      <c r="B283" s="3" t="s">
        <v>252</v>
      </c>
      <c r="C283" s="3">
        <v>8</v>
      </c>
      <c r="D283" s="3">
        <v>17600</v>
      </c>
      <c r="E283" s="3" t="s">
        <v>257</v>
      </c>
    </row>
    <row r="284" spans="1:5">
      <c r="A284" s="14">
        <v>42517</v>
      </c>
      <c r="B284" s="3" t="s">
        <v>252</v>
      </c>
      <c r="C284" s="3">
        <v>4</v>
      </c>
      <c r="D284" s="3">
        <v>8800</v>
      </c>
      <c r="E284" s="3" t="s">
        <v>264</v>
      </c>
    </row>
    <row r="285" spans="1:5">
      <c r="A285" s="14">
        <v>42023</v>
      </c>
      <c r="B285" s="3" t="s">
        <v>252</v>
      </c>
      <c r="C285" s="3">
        <v>14</v>
      </c>
      <c r="D285" s="3">
        <v>30800</v>
      </c>
      <c r="E285" s="3" t="s">
        <v>264</v>
      </c>
    </row>
    <row r="286" spans="1:5">
      <c r="A286" s="14">
        <v>41811</v>
      </c>
      <c r="B286" s="3" t="s">
        <v>252</v>
      </c>
      <c r="C286" s="3">
        <v>2</v>
      </c>
      <c r="D286" s="3">
        <v>4400</v>
      </c>
      <c r="E286" s="3" t="s">
        <v>264</v>
      </c>
    </row>
    <row r="287" spans="1:5">
      <c r="A287" s="14">
        <v>41661</v>
      </c>
      <c r="B287" s="3" t="s">
        <v>252</v>
      </c>
      <c r="C287" s="3">
        <v>12</v>
      </c>
      <c r="D287" s="3">
        <v>26400</v>
      </c>
      <c r="E287" s="3" t="s">
        <v>264</v>
      </c>
    </row>
    <row r="288" spans="1:5">
      <c r="A288" s="14">
        <v>41091</v>
      </c>
      <c r="B288" s="3" t="s">
        <v>252</v>
      </c>
      <c r="C288" s="3">
        <v>5</v>
      </c>
      <c r="D288" s="3">
        <v>11000</v>
      </c>
      <c r="E288" s="3" t="s">
        <v>264</v>
      </c>
    </row>
    <row r="289" spans="1:5">
      <c r="A289" s="14">
        <v>42758</v>
      </c>
      <c r="B289" s="3" t="s">
        <v>252</v>
      </c>
      <c r="C289" s="3">
        <v>5</v>
      </c>
      <c r="D289" s="3">
        <v>11000</v>
      </c>
      <c r="E289" s="3" t="s">
        <v>263</v>
      </c>
    </row>
    <row r="290" spans="1:5">
      <c r="A290" s="14">
        <v>42112</v>
      </c>
      <c r="B290" s="3" t="s">
        <v>252</v>
      </c>
      <c r="C290" s="3">
        <v>14</v>
      </c>
      <c r="D290" s="3">
        <v>30800</v>
      </c>
      <c r="E290" s="3" t="s">
        <v>263</v>
      </c>
    </row>
    <row r="291" spans="1:5">
      <c r="A291" s="14">
        <v>41836</v>
      </c>
      <c r="B291" s="3" t="s">
        <v>252</v>
      </c>
      <c r="C291" s="3">
        <v>5</v>
      </c>
      <c r="D291" s="3">
        <v>11000</v>
      </c>
      <c r="E291" s="3" t="s">
        <v>263</v>
      </c>
    </row>
    <row r="292" spans="1:5">
      <c r="A292" s="14">
        <v>41718</v>
      </c>
      <c r="B292" s="3" t="s">
        <v>252</v>
      </c>
      <c r="C292" s="3">
        <v>8</v>
      </c>
      <c r="D292" s="3">
        <v>17600</v>
      </c>
      <c r="E292" s="3" t="s">
        <v>263</v>
      </c>
    </row>
    <row r="293" spans="1:5">
      <c r="A293" s="14">
        <v>41372</v>
      </c>
      <c r="B293" s="3" t="s">
        <v>252</v>
      </c>
      <c r="C293" s="3">
        <v>20</v>
      </c>
      <c r="D293" s="3">
        <v>44000</v>
      </c>
      <c r="E293" s="3" t="s">
        <v>263</v>
      </c>
    </row>
    <row r="294" spans="1:5">
      <c r="A294" s="14">
        <v>41090</v>
      </c>
      <c r="B294" s="3" t="s">
        <v>252</v>
      </c>
      <c r="C294" s="3">
        <v>10</v>
      </c>
      <c r="D294" s="3">
        <v>22000</v>
      </c>
      <c r="E294" s="3" t="s">
        <v>263</v>
      </c>
    </row>
    <row r="295" spans="1:5">
      <c r="A295" s="14">
        <v>42244</v>
      </c>
      <c r="B295" s="3" t="s">
        <v>252</v>
      </c>
      <c r="C295" s="3">
        <v>4</v>
      </c>
      <c r="D295" s="3">
        <v>8800</v>
      </c>
      <c r="E295" s="3" t="s">
        <v>253</v>
      </c>
    </row>
    <row r="296" spans="1:5">
      <c r="A296" s="14">
        <v>41966</v>
      </c>
      <c r="B296" s="3" t="s">
        <v>252</v>
      </c>
      <c r="C296" s="3">
        <v>4</v>
      </c>
      <c r="D296" s="3">
        <v>8800</v>
      </c>
      <c r="E296" s="3" t="s">
        <v>253</v>
      </c>
    </row>
    <row r="297" spans="1:5">
      <c r="A297" s="14">
        <v>41784</v>
      </c>
      <c r="B297" s="3" t="s">
        <v>252</v>
      </c>
      <c r="C297" s="3">
        <v>2</v>
      </c>
      <c r="D297" s="3">
        <v>4400</v>
      </c>
      <c r="E297" s="3" t="s">
        <v>253</v>
      </c>
    </row>
    <row r="298" spans="1:5">
      <c r="A298" s="14">
        <v>41608</v>
      </c>
      <c r="B298" s="3" t="s">
        <v>252</v>
      </c>
      <c r="C298" s="3">
        <v>15</v>
      </c>
      <c r="D298" s="3">
        <v>33000</v>
      </c>
      <c r="E298" s="3" t="s">
        <v>253</v>
      </c>
    </row>
    <row r="299" spans="1:5">
      <c r="A299" s="14">
        <v>41091</v>
      </c>
      <c r="B299" s="3" t="s">
        <v>252</v>
      </c>
      <c r="C299" s="3">
        <v>5</v>
      </c>
      <c r="D299" s="3">
        <v>11000</v>
      </c>
      <c r="E299" s="3" t="s">
        <v>253</v>
      </c>
    </row>
  </sheetData>
  <sortState xmlns:xlrd2="http://schemas.microsoft.com/office/spreadsheetml/2017/richdata2" ref="A2:E299">
    <sortCondition ref="B2:B299"/>
    <sortCondition ref="E2:E299"/>
    <sortCondition descending="1" ref="A2:A299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2E13-B992-4081-9101-A91A79C6D497}">
  <sheetPr>
    <tabColor rgb="FF00B0F0"/>
  </sheetPr>
  <dimension ref="A1:E51"/>
  <sheetViews>
    <sheetView showGridLines="0" workbookViewId="0">
      <selection activeCell="C5" sqref="C5"/>
    </sheetView>
  </sheetViews>
  <sheetFormatPr defaultRowHeight="15.75"/>
  <cols>
    <col min="1" max="1" width="20.5703125" style="11" bestFit="1" customWidth="1"/>
    <col min="2" max="2" width="9.140625" style="11"/>
    <col min="3" max="3" width="19.28515625" style="11" customWidth="1"/>
    <col min="4" max="4" width="11" style="11" customWidth="1"/>
    <col min="5" max="5" width="13.28515625" style="11" customWidth="1"/>
    <col min="6" max="16384" width="9.140625" style="11"/>
  </cols>
  <sheetData>
    <row r="1" spans="1:5" ht="24.75" customHeight="1">
      <c r="A1" s="5" t="s">
        <v>50</v>
      </c>
      <c r="B1" s="5" t="s">
        <v>75</v>
      </c>
      <c r="C1" s="5" t="s">
        <v>265</v>
      </c>
      <c r="D1" s="5" t="s">
        <v>149</v>
      </c>
      <c r="E1" s="5" t="s">
        <v>266</v>
      </c>
    </row>
    <row r="2" spans="1:5">
      <c r="A2" s="43" t="s">
        <v>43</v>
      </c>
      <c r="B2" s="3" t="s">
        <v>80</v>
      </c>
      <c r="C2" s="3">
        <v>1.1000000000000001</v>
      </c>
      <c r="D2" s="3">
        <v>5440</v>
      </c>
      <c r="E2" s="3">
        <f t="shared" ref="E2:E33" si="0">C2*D2</f>
        <v>5984.0000000000009</v>
      </c>
    </row>
    <row r="3" spans="1:5">
      <c r="A3" s="43" t="s">
        <v>40</v>
      </c>
      <c r="B3" s="3" t="s">
        <v>82</v>
      </c>
      <c r="C3" s="3">
        <v>1.3</v>
      </c>
      <c r="D3" s="3">
        <v>5750</v>
      </c>
      <c r="E3" s="3">
        <f t="shared" si="0"/>
        <v>7475</v>
      </c>
    </row>
    <row r="4" spans="1:5">
      <c r="A4" s="43" t="s">
        <v>36</v>
      </c>
      <c r="B4" s="3" t="s">
        <v>81</v>
      </c>
      <c r="C4" s="3">
        <v>1.2</v>
      </c>
      <c r="D4" s="3">
        <v>1800</v>
      </c>
      <c r="E4" s="3">
        <f t="shared" si="0"/>
        <v>2160</v>
      </c>
    </row>
    <row r="5" spans="1:5">
      <c r="A5" s="43" t="s">
        <v>32</v>
      </c>
      <c r="B5" s="3" t="s">
        <v>82</v>
      </c>
      <c r="C5" s="3">
        <v>1.5</v>
      </c>
      <c r="D5" s="3">
        <v>8500</v>
      </c>
      <c r="E5" s="3">
        <f t="shared" si="0"/>
        <v>12750</v>
      </c>
    </row>
    <row r="6" spans="1:5">
      <c r="A6" s="43" t="s">
        <v>31</v>
      </c>
      <c r="B6" s="3" t="s">
        <v>79</v>
      </c>
      <c r="C6" s="3">
        <v>1.4</v>
      </c>
      <c r="D6" s="3">
        <v>4650</v>
      </c>
      <c r="E6" s="3">
        <f t="shared" si="0"/>
        <v>6510</v>
      </c>
    </row>
    <row r="7" spans="1:5">
      <c r="A7" s="43" t="s">
        <v>60</v>
      </c>
      <c r="B7" s="3" t="s">
        <v>79</v>
      </c>
      <c r="C7" s="3">
        <v>1.7</v>
      </c>
      <c r="D7" s="3">
        <v>2400</v>
      </c>
      <c r="E7" s="3">
        <f t="shared" si="0"/>
        <v>4080</v>
      </c>
    </row>
    <row r="8" spans="1:5">
      <c r="A8" s="43" t="s">
        <v>57</v>
      </c>
      <c r="B8" s="3" t="s">
        <v>81</v>
      </c>
      <c r="C8" s="3">
        <v>1.6</v>
      </c>
      <c r="D8" s="3">
        <v>900</v>
      </c>
      <c r="E8" s="3">
        <f t="shared" si="0"/>
        <v>1440</v>
      </c>
    </row>
    <row r="9" spans="1:5">
      <c r="A9" s="43" t="s">
        <v>53</v>
      </c>
      <c r="B9" s="3" t="s">
        <v>81</v>
      </c>
      <c r="C9" s="3">
        <v>1.1000000000000001</v>
      </c>
      <c r="D9" s="3">
        <v>1800</v>
      </c>
      <c r="E9" s="3">
        <f t="shared" si="0"/>
        <v>1980.0000000000002</v>
      </c>
    </row>
    <row r="10" spans="1:5">
      <c r="A10" s="43" t="s">
        <v>84</v>
      </c>
      <c r="B10" s="3" t="s">
        <v>82</v>
      </c>
      <c r="C10" s="3">
        <v>1.4</v>
      </c>
      <c r="D10" s="3">
        <v>4750</v>
      </c>
      <c r="E10" s="3">
        <f t="shared" si="0"/>
        <v>6650</v>
      </c>
    </row>
    <row r="11" spans="1:5">
      <c r="A11" s="43" t="s">
        <v>90</v>
      </c>
      <c r="B11" s="3" t="s">
        <v>79</v>
      </c>
      <c r="C11" s="3">
        <v>1.5</v>
      </c>
      <c r="D11" s="3">
        <v>2550</v>
      </c>
      <c r="E11" s="3">
        <f t="shared" si="0"/>
        <v>3825</v>
      </c>
    </row>
    <row r="12" spans="1:5">
      <c r="A12" s="43" t="s">
        <v>93</v>
      </c>
      <c r="B12" s="3" t="s">
        <v>82</v>
      </c>
      <c r="C12" s="3">
        <v>1.2</v>
      </c>
      <c r="D12" s="3">
        <v>8500</v>
      </c>
      <c r="E12" s="3">
        <f t="shared" si="0"/>
        <v>10200</v>
      </c>
    </row>
    <row r="13" spans="1:5">
      <c r="A13" s="43" t="s">
        <v>96</v>
      </c>
      <c r="B13" s="3" t="s">
        <v>79</v>
      </c>
      <c r="C13" s="3">
        <v>1.3</v>
      </c>
      <c r="D13" s="3">
        <v>4650</v>
      </c>
      <c r="E13" s="3">
        <f t="shared" si="0"/>
        <v>6045</v>
      </c>
    </row>
    <row r="14" spans="1:5">
      <c r="A14" s="43" t="s">
        <v>100</v>
      </c>
      <c r="B14" s="3" t="s">
        <v>79</v>
      </c>
      <c r="C14" s="3">
        <v>1.7</v>
      </c>
      <c r="D14" s="3">
        <v>2550</v>
      </c>
      <c r="E14" s="3">
        <f t="shared" si="0"/>
        <v>4335</v>
      </c>
    </row>
    <row r="15" spans="1:5">
      <c r="A15" s="43" t="s">
        <v>102</v>
      </c>
      <c r="B15" s="3" t="s">
        <v>81</v>
      </c>
      <c r="C15" s="3">
        <v>1.8</v>
      </c>
      <c r="D15" s="3">
        <v>3060</v>
      </c>
      <c r="E15" s="3">
        <f t="shared" si="0"/>
        <v>5508</v>
      </c>
    </row>
    <row r="16" spans="1:5">
      <c r="A16" s="43" t="s">
        <v>108</v>
      </c>
      <c r="B16" s="3" t="s">
        <v>82</v>
      </c>
      <c r="C16" s="3">
        <v>1.8</v>
      </c>
      <c r="D16" s="3">
        <v>5000</v>
      </c>
      <c r="E16" s="3">
        <f t="shared" si="0"/>
        <v>9000</v>
      </c>
    </row>
    <row r="17" spans="1:5">
      <c r="A17" s="45" t="s">
        <v>39</v>
      </c>
      <c r="B17" s="3" t="s">
        <v>82</v>
      </c>
      <c r="C17" s="3">
        <v>1.2</v>
      </c>
      <c r="D17" s="3">
        <v>4000</v>
      </c>
      <c r="E17" s="3">
        <f t="shared" si="0"/>
        <v>4800</v>
      </c>
    </row>
    <row r="18" spans="1:5">
      <c r="A18" s="45" t="s">
        <v>37</v>
      </c>
      <c r="B18" s="3" t="s">
        <v>80</v>
      </c>
      <c r="C18" s="3">
        <v>1.2</v>
      </c>
      <c r="D18" s="3">
        <v>7360</v>
      </c>
      <c r="E18" s="3">
        <f t="shared" si="0"/>
        <v>8832</v>
      </c>
    </row>
    <row r="19" spans="1:5">
      <c r="A19" s="45" t="s">
        <v>33</v>
      </c>
      <c r="B19" s="3" t="s">
        <v>81</v>
      </c>
      <c r="C19" s="3">
        <v>1.4</v>
      </c>
      <c r="D19" s="3">
        <v>2700</v>
      </c>
      <c r="E19" s="3">
        <f t="shared" si="0"/>
        <v>3779.9999999999995</v>
      </c>
    </row>
    <row r="20" spans="1:5">
      <c r="A20" s="45" t="s">
        <v>59</v>
      </c>
      <c r="B20" s="3" t="s">
        <v>81</v>
      </c>
      <c r="C20" s="3">
        <v>1.5</v>
      </c>
      <c r="D20" s="3">
        <v>3100</v>
      </c>
      <c r="E20" s="3">
        <f t="shared" si="0"/>
        <v>4650</v>
      </c>
    </row>
    <row r="21" spans="1:5">
      <c r="A21" s="45" t="s">
        <v>56</v>
      </c>
      <c r="B21" s="3" t="s">
        <v>81</v>
      </c>
      <c r="C21" s="3">
        <v>1.4</v>
      </c>
      <c r="D21" s="3">
        <v>905</v>
      </c>
      <c r="E21" s="3">
        <f t="shared" si="0"/>
        <v>1267</v>
      </c>
    </row>
    <row r="22" spans="1:5">
      <c r="A22" s="45" t="s">
        <v>86</v>
      </c>
      <c r="B22" s="3" t="s">
        <v>80</v>
      </c>
      <c r="C22" s="3">
        <v>1.9</v>
      </c>
      <c r="D22" s="3">
        <v>10880</v>
      </c>
      <c r="E22" s="3">
        <f t="shared" si="0"/>
        <v>20672</v>
      </c>
    </row>
    <row r="23" spans="1:5">
      <c r="A23" s="45" t="s">
        <v>88</v>
      </c>
      <c r="B23" s="3" t="s">
        <v>81</v>
      </c>
      <c r="C23" s="3">
        <v>1.3</v>
      </c>
      <c r="D23" s="3">
        <v>1900</v>
      </c>
      <c r="E23" s="3">
        <f t="shared" si="0"/>
        <v>2470</v>
      </c>
    </row>
    <row r="24" spans="1:5">
      <c r="A24" s="45" t="s">
        <v>94</v>
      </c>
      <c r="B24" s="3" t="s">
        <v>79</v>
      </c>
      <c r="C24" s="3">
        <v>1.4</v>
      </c>
      <c r="D24" s="3">
        <v>3400</v>
      </c>
      <c r="E24" s="3">
        <f t="shared" si="0"/>
        <v>4760</v>
      </c>
    </row>
    <row r="25" spans="1:5">
      <c r="A25" s="45" t="s">
        <v>97</v>
      </c>
      <c r="B25" s="3" t="s">
        <v>82</v>
      </c>
      <c r="C25" s="3">
        <v>1.2</v>
      </c>
      <c r="D25" s="3">
        <v>2515</v>
      </c>
      <c r="E25" s="3">
        <f t="shared" si="0"/>
        <v>3018</v>
      </c>
    </row>
    <row r="26" spans="1:5">
      <c r="A26" s="45" t="s">
        <v>98</v>
      </c>
      <c r="B26" s="3" t="s">
        <v>79</v>
      </c>
      <c r="C26" s="3">
        <v>1.9</v>
      </c>
      <c r="D26" s="3">
        <v>3450</v>
      </c>
      <c r="E26" s="3">
        <f t="shared" si="0"/>
        <v>6555</v>
      </c>
    </row>
    <row r="27" spans="1:5">
      <c r="A27" s="45" t="s">
        <v>101</v>
      </c>
      <c r="B27" s="3" t="s">
        <v>80</v>
      </c>
      <c r="C27" s="3">
        <v>1.6</v>
      </c>
      <c r="D27" s="3">
        <v>5100</v>
      </c>
      <c r="E27" s="3">
        <f t="shared" si="0"/>
        <v>8160</v>
      </c>
    </row>
    <row r="28" spans="1:5">
      <c r="A28" s="45" t="s">
        <v>104</v>
      </c>
      <c r="B28" s="3" t="s">
        <v>81</v>
      </c>
      <c r="C28" s="3">
        <v>1.3</v>
      </c>
      <c r="D28" s="3">
        <v>3060</v>
      </c>
      <c r="E28" s="3">
        <f t="shared" si="0"/>
        <v>3978</v>
      </c>
    </row>
    <row r="29" spans="1:5">
      <c r="A29" s="45" t="s">
        <v>106</v>
      </c>
      <c r="B29" s="3" t="s">
        <v>82</v>
      </c>
      <c r="C29" s="3">
        <v>1.2</v>
      </c>
      <c r="D29" s="3">
        <v>8500</v>
      </c>
      <c r="E29" s="3">
        <f t="shared" si="0"/>
        <v>10200</v>
      </c>
    </row>
    <row r="30" spans="1:5">
      <c r="A30" s="45" t="s">
        <v>107</v>
      </c>
      <c r="B30" s="3" t="s">
        <v>80</v>
      </c>
      <c r="C30" s="3">
        <v>1.3</v>
      </c>
      <c r="D30" s="3">
        <v>10880</v>
      </c>
      <c r="E30" s="3">
        <f t="shared" si="0"/>
        <v>14144</v>
      </c>
    </row>
    <row r="31" spans="1:5">
      <c r="A31" s="44" t="s">
        <v>42</v>
      </c>
      <c r="B31" s="3" t="s">
        <v>81</v>
      </c>
      <c r="C31" s="3">
        <v>1.5</v>
      </c>
      <c r="D31" s="3">
        <v>2050</v>
      </c>
      <c r="E31" s="3">
        <f t="shared" si="0"/>
        <v>3075</v>
      </c>
    </row>
    <row r="32" spans="1:5">
      <c r="A32" s="44" t="s">
        <v>34</v>
      </c>
      <c r="B32" s="3" t="s">
        <v>79</v>
      </c>
      <c r="C32" s="3">
        <v>1.1000000000000001</v>
      </c>
      <c r="D32" s="3">
        <v>3450</v>
      </c>
      <c r="E32" s="3">
        <f t="shared" si="0"/>
        <v>3795.0000000000005</v>
      </c>
    </row>
    <row r="33" spans="1:5">
      <c r="A33" s="44" t="s">
        <v>61</v>
      </c>
      <c r="B33" s="3" t="s">
        <v>80</v>
      </c>
      <c r="C33" s="3">
        <v>1.2</v>
      </c>
      <c r="D33" s="3">
        <v>6400</v>
      </c>
      <c r="E33" s="3">
        <f t="shared" si="0"/>
        <v>7680</v>
      </c>
    </row>
    <row r="34" spans="1:5">
      <c r="A34" s="44" t="s">
        <v>55</v>
      </c>
      <c r="B34" s="3" t="s">
        <v>82</v>
      </c>
      <c r="C34" s="3">
        <v>1.5</v>
      </c>
      <c r="D34" s="3">
        <v>5750</v>
      </c>
      <c r="E34" s="3">
        <f t="shared" ref="E34:E51" si="1">C34*D34</f>
        <v>8625</v>
      </c>
    </row>
    <row r="35" spans="1:5">
      <c r="A35" s="44" t="s">
        <v>85</v>
      </c>
      <c r="B35" s="3" t="s">
        <v>81</v>
      </c>
      <c r="C35" s="3">
        <v>1.8</v>
      </c>
      <c r="D35" s="3">
        <v>1800</v>
      </c>
      <c r="E35" s="3">
        <f t="shared" si="1"/>
        <v>3240</v>
      </c>
    </row>
    <row r="36" spans="1:5">
      <c r="A36" s="44" t="s">
        <v>91</v>
      </c>
      <c r="B36" s="3" t="s">
        <v>80</v>
      </c>
      <c r="C36" s="3">
        <v>1.2</v>
      </c>
      <c r="D36" s="3">
        <v>7360</v>
      </c>
      <c r="E36" s="3">
        <f t="shared" si="1"/>
        <v>8832</v>
      </c>
    </row>
    <row r="37" spans="1:5">
      <c r="A37" s="44" t="s">
        <v>95</v>
      </c>
      <c r="B37" s="3" t="s">
        <v>81</v>
      </c>
      <c r="C37" s="3">
        <v>1.8</v>
      </c>
      <c r="D37" s="3">
        <v>2070</v>
      </c>
      <c r="E37" s="3">
        <f t="shared" si="1"/>
        <v>3726</v>
      </c>
    </row>
    <row r="38" spans="1:5">
      <c r="A38" s="44" t="s">
        <v>99</v>
      </c>
      <c r="B38" s="3" t="s">
        <v>81</v>
      </c>
      <c r="C38" s="3">
        <v>1.4</v>
      </c>
      <c r="D38" s="3">
        <v>2100</v>
      </c>
      <c r="E38" s="3">
        <f t="shared" si="1"/>
        <v>2940</v>
      </c>
    </row>
    <row r="39" spans="1:5">
      <c r="A39" s="44" t="s">
        <v>103</v>
      </c>
      <c r="B39" s="3" t="s">
        <v>81</v>
      </c>
      <c r="C39" s="3">
        <v>1.6</v>
      </c>
      <c r="D39" s="3">
        <v>2080</v>
      </c>
      <c r="E39" s="3">
        <f t="shared" si="1"/>
        <v>3328</v>
      </c>
    </row>
    <row r="40" spans="1:5">
      <c r="A40" s="44" t="s">
        <v>105</v>
      </c>
      <c r="B40" s="3" t="s">
        <v>80</v>
      </c>
      <c r="C40" s="3">
        <v>1.1000000000000001</v>
      </c>
      <c r="D40" s="3">
        <v>7360</v>
      </c>
      <c r="E40" s="3">
        <f t="shared" si="1"/>
        <v>8096.0000000000009</v>
      </c>
    </row>
    <row r="41" spans="1:5">
      <c r="A41" s="44" t="s">
        <v>179</v>
      </c>
      <c r="B41" s="3" t="s">
        <v>81</v>
      </c>
      <c r="C41" s="3">
        <v>1.9</v>
      </c>
      <c r="D41" s="3">
        <v>1800</v>
      </c>
      <c r="E41" s="3">
        <f t="shared" si="1"/>
        <v>3420</v>
      </c>
    </row>
    <row r="42" spans="1:5">
      <c r="A42" s="42" t="s">
        <v>44</v>
      </c>
      <c r="B42" s="3" t="s">
        <v>79</v>
      </c>
      <c r="C42" s="3">
        <v>1.2</v>
      </c>
      <c r="D42" s="3">
        <v>1510</v>
      </c>
      <c r="E42" s="3">
        <f t="shared" si="1"/>
        <v>1812</v>
      </c>
    </row>
    <row r="43" spans="1:5">
      <c r="A43" s="42" t="s">
        <v>41</v>
      </c>
      <c r="B43" s="3" t="s">
        <v>81</v>
      </c>
      <c r="C43" s="3">
        <v>1.2</v>
      </c>
      <c r="D43" s="3">
        <v>1800</v>
      </c>
      <c r="E43" s="3">
        <f t="shared" si="1"/>
        <v>2160</v>
      </c>
    </row>
    <row r="44" spans="1:5">
      <c r="A44" s="42" t="s">
        <v>38</v>
      </c>
      <c r="B44" s="3" t="s">
        <v>79</v>
      </c>
      <c r="C44" s="3">
        <v>1.4</v>
      </c>
      <c r="D44" s="3">
        <v>3600</v>
      </c>
      <c r="E44" s="3">
        <f t="shared" si="1"/>
        <v>5040</v>
      </c>
    </row>
    <row r="45" spans="1:5">
      <c r="A45" s="42" t="s">
        <v>35</v>
      </c>
      <c r="B45" s="3" t="s">
        <v>79</v>
      </c>
      <c r="C45" s="3">
        <v>1.2</v>
      </c>
      <c r="D45" s="3">
        <v>3000</v>
      </c>
      <c r="E45" s="3">
        <f t="shared" si="1"/>
        <v>3600</v>
      </c>
    </row>
    <row r="46" spans="1:5">
      <c r="A46" s="42" t="s">
        <v>62</v>
      </c>
      <c r="B46" s="3" t="s">
        <v>81</v>
      </c>
      <c r="C46" s="3">
        <v>1.8</v>
      </c>
      <c r="D46" s="3">
        <v>2070</v>
      </c>
      <c r="E46" s="3">
        <f t="shared" si="1"/>
        <v>3726</v>
      </c>
    </row>
    <row r="47" spans="1:5">
      <c r="A47" s="42" t="s">
        <v>58</v>
      </c>
      <c r="B47" s="3" t="s">
        <v>79</v>
      </c>
      <c r="C47" s="3">
        <v>1.7</v>
      </c>
      <c r="D47" s="3">
        <v>3480</v>
      </c>
      <c r="E47" s="3">
        <f t="shared" si="1"/>
        <v>5916</v>
      </c>
    </row>
    <row r="48" spans="1:5">
      <c r="A48" s="42" t="s">
        <v>83</v>
      </c>
      <c r="B48" s="3" t="s">
        <v>79</v>
      </c>
      <c r="C48" s="3">
        <v>1.2</v>
      </c>
      <c r="D48" s="3">
        <v>3000</v>
      </c>
      <c r="E48" s="3">
        <f t="shared" si="1"/>
        <v>3600</v>
      </c>
    </row>
    <row r="49" spans="1:5">
      <c r="A49" s="42" t="s">
        <v>87</v>
      </c>
      <c r="B49" s="3" t="s">
        <v>82</v>
      </c>
      <c r="C49" s="3">
        <v>1.2</v>
      </c>
      <c r="D49" s="3">
        <v>5000</v>
      </c>
      <c r="E49" s="3">
        <f t="shared" si="1"/>
        <v>6000</v>
      </c>
    </row>
    <row r="50" spans="1:5">
      <c r="A50" s="42" t="s">
        <v>89</v>
      </c>
      <c r="B50" s="3" t="s">
        <v>79</v>
      </c>
      <c r="C50" s="3">
        <v>1.2</v>
      </c>
      <c r="D50" s="3">
        <v>3450</v>
      </c>
      <c r="E50" s="3">
        <f t="shared" si="1"/>
        <v>4140</v>
      </c>
    </row>
    <row r="51" spans="1:5">
      <c r="A51" s="42" t="s">
        <v>92</v>
      </c>
      <c r="B51" s="3" t="s">
        <v>80</v>
      </c>
      <c r="C51" s="3">
        <v>1.7</v>
      </c>
      <c r="D51" s="3">
        <v>3600</v>
      </c>
      <c r="E51" s="3">
        <f t="shared" si="1"/>
        <v>6120</v>
      </c>
    </row>
  </sheetData>
  <sortState xmlns:xlrd2="http://schemas.microsoft.com/office/spreadsheetml/2017/richdata2" ref="A2:E51">
    <sortCondition sortBy="cellColor" ref="A2:A51" dxfId="95"/>
    <sortCondition sortBy="cellColor" ref="A2:A51" dxfId="94"/>
    <sortCondition sortBy="cellColor" ref="A2:A51" dxfId="93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880E6-0EC9-4DE7-A87B-6939E4BF6583}">
  <sheetPr>
    <tabColor rgb="FF00B0F0"/>
    <pageSetUpPr fitToPage="1"/>
  </sheetPr>
  <dimension ref="A1:I80"/>
  <sheetViews>
    <sheetView showGridLines="0" workbookViewId="0">
      <pane xSplit="2" ySplit="1" topLeftCell="C2" activePane="bottomRight" state="frozen"/>
      <selection pane="topRight"/>
      <selection pane="bottomLeft"/>
      <selection pane="bottomRight" activeCell="B10" sqref="B10"/>
    </sheetView>
  </sheetViews>
  <sheetFormatPr defaultColWidth="8.42578125" defaultRowHeight="13.5" customHeight="1"/>
  <cols>
    <col min="1" max="1" width="4.140625" style="48" bestFit="1" customWidth="1"/>
    <col min="2" max="2" width="45.28515625" style="48" bestFit="1" customWidth="1"/>
    <col min="3" max="3" width="8.28515625" style="48" bestFit="1" customWidth="1"/>
    <col min="4" max="4" width="36.7109375" style="48" customWidth="1"/>
    <col min="5" max="5" width="23.7109375" style="48" customWidth="1"/>
    <col min="6" max="6" width="23.28515625" style="48" bestFit="1" customWidth="1"/>
    <col min="7" max="7" width="38.7109375" style="49" bestFit="1" customWidth="1"/>
    <col min="8" max="8" width="25.85546875" style="48" bestFit="1" customWidth="1"/>
    <col min="9" max="9" width="12.7109375" style="48" customWidth="1"/>
    <col min="10" max="16384" width="8.42578125" style="48"/>
  </cols>
  <sheetData>
    <row r="1" spans="1:9" s="46" customFormat="1" ht="39" customHeight="1">
      <c r="A1" s="5" t="s">
        <v>267</v>
      </c>
      <c r="B1" s="5" t="s">
        <v>268</v>
      </c>
      <c r="C1" s="5" t="s">
        <v>27</v>
      </c>
      <c r="D1" s="5" t="s">
        <v>269</v>
      </c>
      <c r="E1" s="5" t="s">
        <v>270</v>
      </c>
      <c r="F1" s="5" t="s">
        <v>271</v>
      </c>
      <c r="G1" s="5" t="s">
        <v>272</v>
      </c>
      <c r="H1" s="5" t="s">
        <v>273</v>
      </c>
      <c r="I1" s="5" t="s">
        <v>274</v>
      </c>
    </row>
    <row r="2" spans="1:9" ht="13.5" customHeight="1">
      <c r="A2" s="3">
        <v>66</v>
      </c>
      <c r="B2" s="3" t="s">
        <v>407</v>
      </c>
      <c r="C2" s="3" t="s">
        <v>25</v>
      </c>
      <c r="D2" s="3" t="s">
        <v>301</v>
      </c>
      <c r="E2" s="3" t="s">
        <v>302</v>
      </c>
      <c r="F2" s="3" t="s">
        <v>290</v>
      </c>
      <c r="G2" s="3" t="s">
        <v>303</v>
      </c>
      <c r="H2" s="3" t="s">
        <v>12</v>
      </c>
      <c r="I2" s="3">
        <v>20</v>
      </c>
    </row>
    <row r="3" spans="1:9" ht="13.5" customHeight="1">
      <c r="A3" s="3">
        <v>67</v>
      </c>
      <c r="B3" s="3" t="s">
        <v>408</v>
      </c>
      <c r="C3" s="3" t="s">
        <v>25</v>
      </c>
      <c r="D3" s="3" t="s">
        <v>317</v>
      </c>
      <c r="E3" s="3" t="s">
        <v>318</v>
      </c>
      <c r="F3" s="3" t="s">
        <v>290</v>
      </c>
      <c r="G3" s="3" t="s">
        <v>319</v>
      </c>
      <c r="H3" s="3" t="s">
        <v>12</v>
      </c>
      <c r="I3" s="3">
        <v>20</v>
      </c>
    </row>
    <row r="4" spans="1:9" ht="13.5" customHeight="1">
      <c r="A4" s="3">
        <v>22</v>
      </c>
      <c r="B4" s="3" t="s">
        <v>380</v>
      </c>
      <c r="C4" s="3" t="s">
        <v>305</v>
      </c>
      <c r="D4" s="3" t="s">
        <v>325</v>
      </c>
      <c r="E4" s="3" t="s">
        <v>326</v>
      </c>
      <c r="F4" s="3" t="s">
        <v>310</v>
      </c>
      <c r="G4" s="3" t="s">
        <v>381</v>
      </c>
      <c r="H4" s="3" t="s">
        <v>12</v>
      </c>
      <c r="I4" s="3">
        <v>70</v>
      </c>
    </row>
    <row r="5" spans="1:9" ht="13.5" customHeight="1">
      <c r="A5" s="3">
        <v>62</v>
      </c>
      <c r="B5" s="3" t="s">
        <v>333</v>
      </c>
      <c r="C5" s="3" t="s">
        <v>25</v>
      </c>
      <c r="D5" s="3" t="s">
        <v>301</v>
      </c>
      <c r="E5" s="3" t="s">
        <v>302</v>
      </c>
      <c r="F5" s="3" t="s">
        <v>12</v>
      </c>
      <c r="G5" s="3" t="s">
        <v>303</v>
      </c>
      <c r="H5" s="3" t="s">
        <v>12</v>
      </c>
      <c r="I5" s="3">
        <v>100</v>
      </c>
    </row>
    <row r="6" spans="1:9" ht="13.5" customHeight="1">
      <c r="A6" s="3">
        <v>37</v>
      </c>
      <c r="B6" s="3" t="s">
        <v>366</v>
      </c>
      <c r="C6" s="3" t="s">
        <v>26</v>
      </c>
      <c r="D6" s="3" t="s">
        <v>298</v>
      </c>
      <c r="E6" s="3"/>
      <c r="F6" s="3" t="s">
        <v>12</v>
      </c>
      <c r="G6" s="3" t="s">
        <v>345</v>
      </c>
      <c r="H6" s="3" t="s">
        <v>12</v>
      </c>
      <c r="I6" s="3">
        <v>100</v>
      </c>
    </row>
    <row r="7" spans="1:9" ht="13.5" customHeight="1">
      <c r="A7" s="3">
        <v>39</v>
      </c>
      <c r="B7" s="3" t="s">
        <v>367</v>
      </c>
      <c r="C7" s="3" t="s">
        <v>26</v>
      </c>
      <c r="D7" s="3" t="s">
        <v>298</v>
      </c>
      <c r="E7" s="3"/>
      <c r="F7" s="3" t="s">
        <v>12</v>
      </c>
      <c r="G7" s="3" t="s">
        <v>343</v>
      </c>
      <c r="H7" s="3" t="s">
        <v>12</v>
      </c>
      <c r="I7" s="3">
        <v>100</v>
      </c>
    </row>
    <row r="8" spans="1:9" ht="13.5" customHeight="1">
      <c r="A8" s="3">
        <v>55</v>
      </c>
      <c r="B8" s="3" t="s">
        <v>393</v>
      </c>
      <c r="C8" s="3" t="s">
        <v>26</v>
      </c>
      <c r="D8" s="3" t="s">
        <v>298</v>
      </c>
      <c r="E8" s="3"/>
      <c r="F8" s="3" t="s">
        <v>12</v>
      </c>
      <c r="G8" s="3" t="s">
        <v>394</v>
      </c>
      <c r="H8" s="3" t="s">
        <v>12</v>
      </c>
      <c r="I8" s="3">
        <v>100</v>
      </c>
    </row>
    <row r="9" spans="1:9" ht="13.5" customHeight="1">
      <c r="A9" s="3">
        <v>56</v>
      </c>
      <c r="B9" s="3" t="s">
        <v>395</v>
      </c>
      <c r="C9" s="3" t="s">
        <v>26</v>
      </c>
      <c r="D9" s="3" t="s">
        <v>298</v>
      </c>
      <c r="E9" s="3"/>
      <c r="F9" s="3" t="s">
        <v>12</v>
      </c>
      <c r="G9" s="3" t="s">
        <v>345</v>
      </c>
      <c r="H9" s="3" t="s">
        <v>12</v>
      </c>
      <c r="I9" s="3">
        <v>100</v>
      </c>
    </row>
    <row r="10" spans="1:9" ht="13.5" customHeight="1">
      <c r="A10" s="3">
        <v>57</v>
      </c>
      <c r="B10" s="3" t="s">
        <v>396</v>
      </c>
      <c r="C10" s="3" t="s">
        <v>26</v>
      </c>
      <c r="D10" s="3" t="s">
        <v>298</v>
      </c>
      <c r="E10" s="3"/>
      <c r="F10" s="3" t="s">
        <v>12</v>
      </c>
      <c r="G10" s="3" t="s">
        <v>345</v>
      </c>
      <c r="H10" s="3" t="s">
        <v>12</v>
      </c>
      <c r="I10" s="3">
        <v>100</v>
      </c>
    </row>
    <row r="11" spans="1:9" ht="13.5" customHeight="1">
      <c r="A11" s="3">
        <v>61</v>
      </c>
      <c r="B11" s="3" t="s">
        <v>401</v>
      </c>
      <c r="C11" s="3" t="s">
        <v>26</v>
      </c>
      <c r="D11" s="3" t="s">
        <v>298</v>
      </c>
      <c r="E11" s="3"/>
      <c r="F11" s="3" t="s">
        <v>12</v>
      </c>
      <c r="G11" s="3" t="s">
        <v>402</v>
      </c>
      <c r="H11" s="3" t="s">
        <v>12</v>
      </c>
      <c r="I11" s="3">
        <v>100</v>
      </c>
    </row>
    <row r="12" spans="1:9" ht="13.5" customHeight="1">
      <c r="A12" s="3">
        <v>20</v>
      </c>
      <c r="B12" s="47" t="s">
        <v>335</v>
      </c>
      <c r="C12" s="3" t="s">
        <v>26</v>
      </c>
      <c r="D12" s="3" t="s">
        <v>298</v>
      </c>
      <c r="E12" s="3"/>
      <c r="F12" s="3" t="s">
        <v>281</v>
      </c>
      <c r="G12" s="3" t="s">
        <v>336</v>
      </c>
      <c r="H12" s="3" t="s">
        <v>0</v>
      </c>
      <c r="I12" s="3">
        <v>50</v>
      </c>
    </row>
    <row r="13" spans="1:9" ht="13.5" customHeight="1">
      <c r="A13" s="3">
        <v>23</v>
      </c>
      <c r="B13" s="3" t="s">
        <v>338</v>
      </c>
      <c r="C13" s="3" t="s">
        <v>26</v>
      </c>
      <c r="D13" s="3" t="s">
        <v>298</v>
      </c>
      <c r="E13" s="3"/>
      <c r="F13" s="3" t="s">
        <v>339</v>
      </c>
      <c r="G13" s="3" t="s">
        <v>336</v>
      </c>
      <c r="H13" s="3" t="s">
        <v>0</v>
      </c>
      <c r="I13" s="3">
        <v>55</v>
      </c>
    </row>
    <row r="14" spans="1:9" ht="13.5" customHeight="1">
      <c r="A14" s="3">
        <v>26</v>
      </c>
      <c r="B14" s="3" t="s">
        <v>344</v>
      </c>
      <c r="C14" s="3" t="s">
        <v>26</v>
      </c>
      <c r="D14" s="3" t="s">
        <v>298</v>
      </c>
      <c r="E14" s="3"/>
      <c r="F14" s="3" t="s">
        <v>339</v>
      </c>
      <c r="G14" s="3" t="s">
        <v>345</v>
      </c>
      <c r="H14" s="3" t="s">
        <v>0</v>
      </c>
      <c r="I14" s="3">
        <v>55</v>
      </c>
    </row>
    <row r="15" spans="1:9" ht="13.5" customHeight="1">
      <c r="A15" s="3">
        <v>27</v>
      </c>
      <c r="B15" s="3" t="s">
        <v>346</v>
      </c>
      <c r="C15" s="3" t="s">
        <v>26</v>
      </c>
      <c r="D15" s="3" t="s">
        <v>313</v>
      </c>
      <c r="E15" s="3"/>
      <c r="F15" s="3" t="s">
        <v>339</v>
      </c>
      <c r="G15" s="3" t="s">
        <v>314</v>
      </c>
      <c r="H15" s="3" t="s">
        <v>0</v>
      </c>
      <c r="I15" s="3">
        <v>55</v>
      </c>
    </row>
    <row r="16" spans="1:9" ht="13.5" customHeight="1">
      <c r="A16" s="3">
        <v>32</v>
      </c>
      <c r="B16" s="47" t="s">
        <v>358</v>
      </c>
      <c r="C16" s="3" t="s">
        <v>26</v>
      </c>
      <c r="D16" s="3" t="s">
        <v>298</v>
      </c>
      <c r="E16" s="3"/>
      <c r="F16" s="3" t="s">
        <v>342</v>
      </c>
      <c r="G16" s="3" t="s">
        <v>329</v>
      </c>
      <c r="H16" s="3" t="s">
        <v>0</v>
      </c>
      <c r="I16" s="3">
        <v>60</v>
      </c>
    </row>
    <row r="17" spans="1:9" ht="13.5" customHeight="1">
      <c r="A17" s="3">
        <v>30</v>
      </c>
      <c r="B17" s="47" t="s">
        <v>350</v>
      </c>
      <c r="C17" s="3" t="s">
        <v>351</v>
      </c>
      <c r="D17" s="3" t="s">
        <v>352</v>
      </c>
      <c r="E17" s="3" t="s">
        <v>353</v>
      </c>
      <c r="F17" s="3" t="s">
        <v>290</v>
      </c>
      <c r="G17" s="3" t="s">
        <v>354</v>
      </c>
      <c r="H17" s="3" t="s">
        <v>355</v>
      </c>
      <c r="I17" s="3">
        <v>30</v>
      </c>
    </row>
    <row r="18" spans="1:9" ht="13.5" customHeight="1">
      <c r="A18" s="3">
        <v>5</v>
      </c>
      <c r="B18" s="47" t="s">
        <v>292</v>
      </c>
      <c r="C18" s="3" t="s">
        <v>276</v>
      </c>
      <c r="D18" s="3" t="s">
        <v>277</v>
      </c>
      <c r="E18" s="3" t="s">
        <v>289</v>
      </c>
      <c r="F18" s="3" t="s">
        <v>290</v>
      </c>
      <c r="G18" s="3" t="s">
        <v>291</v>
      </c>
      <c r="H18" s="3" t="s">
        <v>281</v>
      </c>
      <c r="I18" s="3">
        <v>30</v>
      </c>
    </row>
    <row r="19" spans="1:9" ht="13.5" customHeight="1">
      <c r="A19" s="3">
        <v>31</v>
      </c>
      <c r="B19" s="47" t="s">
        <v>356</v>
      </c>
      <c r="C19" s="3" t="s">
        <v>276</v>
      </c>
      <c r="D19" s="3" t="s">
        <v>277</v>
      </c>
      <c r="E19" s="3" t="s">
        <v>289</v>
      </c>
      <c r="F19" s="3" t="s">
        <v>290</v>
      </c>
      <c r="G19" s="3" t="s">
        <v>357</v>
      </c>
      <c r="H19" s="3" t="s">
        <v>281</v>
      </c>
      <c r="I19" s="3">
        <v>30</v>
      </c>
    </row>
    <row r="20" spans="1:9" ht="13.5" customHeight="1">
      <c r="A20" s="3">
        <v>35</v>
      </c>
      <c r="B20" s="47" t="s">
        <v>363</v>
      </c>
      <c r="C20" s="3" t="s">
        <v>294</v>
      </c>
      <c r="D20" s="3" t="s">
        <v>295</v>
      </c>
      <c r="E20" s="3"/>
      <c r="F20" s="3" t="s">
        <v>290</v>
      </c>
      <c r="G20" s="3" t="s">
        <v>296</v>
      </c>
      <c r="H20" s="3" t="s">
        <v>281</v>
      </c>
      <c r="I20" s="3">
        <v>30</v>
      </c>
    </row>
    <row r="21" spans="1:9" ht="13.5" customHeight="1">
      <c r="A21" s="3">
        <v>4</v>
      </c>
      <c r="B21" s="3" t="s">
        <v>288</v>
      </c>
      <c r="C21" s="3" t="s">
        <v>276</v>
      </c>
      <c r="D21" s="3" t="s">
        <v>277</v>
      </c>
      <c r="E21" s="3" t="s">
        <v>289</v>
      </c>
      <c r="F21" s="3" t="s">
        <v>290</v>
      </c>
      <c r="G21" s="3" t="s">
        <v>291</v>
      </c>
      <c r="H21" s="3" t="s">
        <v>281</v>
      </c>
      <c r="I21" s="3">
        <v>30</v>
      </c>
    </row>
    <row r="22" spans="1:9" ht="13.5" customHeight="1">
      <c r="A22" s="3">
        <v>6</v>
      </c>
      <c r="B22" s="3" t="s">
        <v>293</v>
      </c>
      <c r="C22" s="3" t="s">
        <v>294</v>
      </c>
      <c r="D22" s="3" t="s">
        <v>295</v>
      </c>
      <c r="E22" s="3"/>
      <c r="F22" s="3" t="s">
        <v>290</v>
      </c>
      <c r="G22" s="3" t="s">
        <v>296</v>
      </c>
      <c r="H22" s="3" t="s">
        <v>281</v>
      </c>
      <c r="I22" s="3">
        <v>30</v>
      </c>
    </row>
    <row r="23" spans="1:9" ht="13.5" customHeight="1">
      <c r="A23" s="3">
        <v>15</v>
      </c>
      <c r="B23" s="3" t="s">
        <v>322</v>
      </c>
      <c r="C23" s="3" t="s">
        <v>276</v>
      </c>
      <c r="D23" s="3" t="s">
        <v>277</v>
      </c>
      <c r="E23" s="3" t="s">
        <v>278</v>
      </c>
      <c r="F23" s="3" t="s">
        <v>290</v>
      </c>
      <c r="G23" s="3" t="s">
        <v>323</v>
      </c>
      <c r="H23" s="3" t="s">
        <v>281</v>
      </c>
      <c r="I23" s="3">
        <v>30</v>
      </c>
    </row>
    <row r="24" spans="1:9" ht="13.5" customHeight="1">
      <c r="A24" s="3">
        <v>36</v>
      </c>
      <c r="B24" s="3" t="s">
        <v>364</v>
      </c>
      <c r="C24" s="3" t="s">
        <v>294</v>
      </c>
      <c r="D24" s="3" t="s">
        <v>295</v>
      </c>
      <c r="E24" s="3"/>
      <c r="F24" s="3" t="s">
        <v>290</v>
      </c>
      <c r="G24" s="3" t="s">
        <v>296</v>
      </c>
      <c r="H24" s="3" t="s">
        <v>281</v>
      </c>
      <c r="I24" s="3">
        <v>30</v>
      </c>
    </row>
    <row r="25" spans="1:9" ht="13.5" customHeight="1">
      <c r="A25" s="3">
        <v>45</v>
      </c>
      <c r="B25" s="3" t="s">
        <v>375</v>
      </c>
      <c r="C25" s="3" t="s">
        <v>276</v>
      </c>
      <c r="D25" s="3" t="s">
        <v>277</v>
      </c>
      <c r="E25" s="3" t="s">
        <v>278</v>
      </c>
      <c r="F25" s="3" t="s">
        <v>290</v>
      </c>
      <c r="G25" s="3" t="s">
        <v>376</v>
      </c>
      <c r="H25" s="3" t="s">
        <v>281</v>
      </c>
      <c r="I25" s="3">
        <v>30</v>
      </c>
    </row>
    <row r="26" spans="1:9" ht="13.5" customHeight="1">
      <c r="A26" s="3">
        <v>46</v>
      </c>
      <c r="B26" s="3" t="s">
        <v>377</v>
      </c>
      <c r="C26" s="3" t="s">
        <v>294</v>
      </c>
      <c r="D26" s="3" t="s">
        <v>295</v>
      </c>
      <c r="E26" s="3"/>
      <c r="F26" s="3" t="s">
        <v>290</v>
      </c>
      <c r="G26" s="3" t="s">
        <v>378</v>
      </c>
      <c r="H26" s="3" t="s">
        <v>281</v>
      </c>
      <c r="I26" s="3">
        <v>30</v>
      </c>
    </row>
    <row r="27" spans="1:9" ht="13.5" customHeight="1">
      <c r="A27" s="3">
        <v>47</v>
      </c>
      <c r="B27" s="3" t="s">
        <v>379</v>
      </c>
      <c r="C27" s="3" t="s">
        <v>294</v>
      </c>
      <c r="D27" s="3" t="s">
        <v>295</v>
      </c>
      <c r="E27" s="3"/>
      <c r="F27" s="3" t="s">
        <v>290</v>
      </c>
      <c r="G27" s="3" t="s">
        <v>378</v>
      </c>
      <c r="H27" s="3" t="s">
        <v>281</v>
      </c>
      <c r="I27" s="3">
        <v>30</v>
      </c>
    </row>
    <row r="28" spans="1:9" ht="13.5" customHeight="1">
      <c r="A28" s="3">
        <v>49</v>
      </c>
      <c r="B28" s="3" t="s">
        <v>384</v>
      </c>
      <c r="C28" s="3" t="s">
        <v>294</v>
      </c>
      <c r="D28" s="3" t="s">
        <v>295</v>
      </c>
      <c r="E28" s="3"/>
      <c r="F28" s="3" t="s">
        <v>290</v>
      </c>
      <c r="G28" s="3" t="s">
        <v>296</v>
      </c>
      <c r="H28" s="3" t="s">
        <v>281</v>
      </c>
      <c r="I28" s="3">
        <v>30</v>
      </c>
    </row>
    <row r="29" spans="1:9" ht="13.5" customHeight="1">
      <c r="A29" s="3">
        <v>53</v>
      </c>
      <c r="B29" s="3" t="s">
        <v>389</v>
      </c>
      <c r="C29" s="3" t="s">
        <v>276</v>
      </c>
      <c r="D29" s="3" t="s">
        <v>277</v>
      </c>
      <c r="E29" s="3" t="s">
        <v>390</v>
      </c>
      <c r="F29" s="3" t="s">
        <v>290</v>
      </c>
      <c r="G29" s="3" t="s">
        <v>391</v>
      </c>
      <c r="H29" s="3" t="s">
        <v>281</v>
      </c>
      <c r="I29" s="3">
        <v>30</v>
      </c>
    </row>
    <row r="30" spans="1:9" ht="13.5" customHeight="1">
      <c r="A30" s="3">
        <v>54</v>
      </c>
      <c r="B30" s="3" t="s">
        <v>392</v>
      </c>
      <c r="C30" s="3" t="s">
        <v>276</v>
      </c>
      <c r="D30" s="3" t="s">
        <v>277</v>
      </c>
      <c r="E30" s="3" t="s">
        <v>390</v>
      </c>
      <c r="F30" s="3" t="s">
        <v>290</v>
      </c>
      <c r="G30" s="3" t="s">
        <v>391</v>
      </c>
      <c r="H30" s="3" t="s">
        <v>281</v>
      </c>
      <c r="I30" s="3">
        <v>30</v>
      </c>
    </row>
    <row r="31" spans="1:9" ht="13.5" customHeight="1">
      <c r="A31" s="3">
        <v>1</v>
      </c>
      <c r="B31" s="47" t="s">
        <v>275</v>
      </c>
      <c r="C31" s="3" t="s">
        <v>276</v>
      </c>
      <c r="D31" s="3" t="s">
        <v>277</v>
      </c>
      <c r="E31" s="3" t="s">
        <v>278</v>
      </c>
      <c r="F31" s="3" t="s">
        <v>279</v>
      </c>
      <c r="G31" s="3" t="s">
        <v>280</v>
      </c>
      <c r="H31" s="3" t="s">
        <v>281</v>
      </c>
      <c r="I31" s="3">
        <v>30</v>
      </c>
    </row>
    <row r="32" spans="1:9" ht="13.5" customHeight="1">
      <c r="A32" s="3">
        <v>2</v>
      </c>
      <c r="B32" s="3" t="s">
        <v>282</v>
      </c>
      <c r="C32" s="3" t="s">
        <v>283</v>
      </c>
      <c r="D32" s="3" t="s">
        <v>284</v>
      </c>
      <c r="E32" s="3"/>
      <c r="F32" s="3" t="s">
        <v>279</v>
      </c>
      <c r="G32" s="3" t="s">
        <v>285</v>
      </c>
      <c r="H32" s="3" t="s">
        <v>281</v>
      </c>
      <c r="I32" s="3">
        <v>30</v>
      </c>
    </row>
    <row r="33" spans="1:9" ht="13.5" customHeight="1">
      <c r="A33" s="3">
        <v>3</v>
      </c>
      <c r="B33" s="3" t="s">
        <v>286</v>
      </c>
      <c r="C33" s="3" t="s">
        <v>276</v>
      </c>
      <c r="D33" s="3" t="s">
        <v>277</v>
      </c>
      <c r="E33" s="3" t="s">
        <v>278</v>
      </c>
      <c r="F33" s="3" t="s">
        <v>279</v>
      </c>
      <c r="G33" s="3" t="s">
        <v>287</v>
      </c>
      <c r="H33" s="3" t="s">
        <v>281</v>
      </c>
      <c r="I33" s="3">
        <v>30</v>
      </c>
    </row>
    <row r="34" spans="1:9" ht="13.5" customHeight="1">
      <c r="A34" s="3">
        <v>11</v>
      </c>
      <c r="B34" s="47" t="s">
        <v>312</v>
      </c>
      <c r="C34" s="3" t="s">
        <v>26</v>
      </c>
      <c r="D34" s="3" t="s">
        <v>313</v>
      </c>
      <c r="E34" s="3"/>
      <c r="F34" s="3" t="s">
        <v>281</v>
      </c>
      <c r="G34" s="3" t="s">
        <v>314</v>
      </c>
      <c r="H34" s="3" t="s">
        <v>281</v>
      </c>
      <c r="I34" s="3">
        <v>50</v>
      </c>
    </row>
    <row r="35" spans="1:9" ht="13.5" customHeight="1">
      <c r="A35" s="3">
        <v>17</v>
      </c>
      <c r="B35" s="47" t="s">
        <v>328</v>
      </c>
      <c r="C35" s="3" t="s">
        <v>26</v>
      </c>
      <c r="D35" s="3" t="s">
        <v>298</v>
      </c>
      <c r="E35" s="3"/>
      <c r="F35" s="3" t="s">
        <v>281</v>
      </c>
      <c r="G35" s="3" t="s">
        <v>329</v>
      </c>
      <c r="H35" s="3" t="s">
        <v>281</v>
      </c>
      <c r="I35" s="3">
        <v>50</v>
      </c>
    </row>
    <row r="36" spans="1:9" ht="13.5" customHeight="1">
      <c r="A36" s="3">
        <v>19</v>
      </c>
      <c r="B36" s="47" t="s">
        <v>334</v>
      </c>
      <c r="C36" s="3" t="s">
        <v>26</v>
      </c>
      <c r="D36" s="3" t="s">
        <v>298</v>
      </c>
      <c r="E36" s="3"/>
      <c r="F36" s="3" t="s">
        <v>281</v>
      </c>
      <c r="G36" s="3" t="s">
        <v>321</v>
      </c>
      <c r="H36" s="3" t="s">
        <v>281</v>
      </c>
      <c r="I36" s="3">
        <v>50</v>
      </c>
    </row>
    <row r="37" spans="1:9" ht="13.5" customHeight="1">
      <c r="A37" s="3">
        <v>7</v>
      </c>
      <c r="B37" s="3" t="s">
        <v>297</v>
      </c>
      <c r="C37" s="3" t="s">
        <v>26</v>
      </c>
      <c r="D37" s="3" t="s">
        <v>298</v>
      </c>
      <c r="E37" s="3"/>
      <c r="F37" s="3" t="s">
        <v>281</v>
      </c>
      <c r="G37" s="3" t="s">
        <v>299</v>
      </c>
      <c r="H37" s="3" t="s">
        <v>281</v>
      </c>
      <c r="I37" s="3">
        <v>50</v>
      </c>
    </row>
    <row r="38" spans="1:9" ht="13.5" customHeight="1">
      <c r="A38" s="3">
        <v>8</v>
      </c>
      <c r="B38" s="3" t="s">
        <v>300</v>
      </c>
      <c r="C38" s="3" t="s">
        <v>25</v>
      </c>
      <c r="D38" s="3" t="s">
        <v>301</v>
      </c>
      <c r="E38" s="3" t="s">
        <v>302</v>
      </c>
      <c r="F38" s="3" t="s">
        <v>281</v>
      </c>
      <c r="G38" s="3" t="s">
        <v>303</v>
      </c>
      <c r="H38" s="3" t="s">
        <v>281</v>
      </c>
      <c r="I38" s="3">
        <v>50</v>
      </c>
    </row>
    <row r="39" spans="1:9" ht="13.5" customHeight="1">
      <c r="A39" s="3">
        <v>24</v>
      </c>
      <c r="B39" s="3" t="s">
        <v>340</v>
      </c>
      <c r="C39" s="3" t="s">
        <v>25</v>
      </c>
      <c r="D39" s="3" t="s">
        <v>301</v>
      </c>
      <c r="E39" s="3" t="s">
        <v>302</v>
      </c>
      <c r="F39" s="3" t="s">
        <v>281</v>
      </c>
      <c r="G39" s="3" t="s">
        <v>303</v>
      </c>
      <c r="H39" s="3" t="s">
        <v>281</v>
      </c>
      <c r="I39" s="3">
        <v>50</v>
      </c>
    </row>
    <row r="40" spans="1:9" ht="13.5" customHeight="1">
      <c r="A40" s="3">
        <v>38</v>
      </c>
      <c r="B40" s="3" t="s">
        <v>365</v>
      </c>
      <c r="C40" s="3" t="s">
        <v>25</v>
      </c>
      <c r="D40" s="3" t="s">
        <v>317</v>
      </c>
      <c r="E40" s="3" t="s">
        <v>318</v>
      </c>
      <c r="F40" s="3" t="s">
        <v>281</v>
      </c>
      <c r="G40" s="3" t="s">
        <v>319</v>
      </c>
      <c r="H40" s="3" t="s">
        <v>281</v>
      </c>
      <c r="I40" s="3">
        <v>50</v>
      </c>
    </row>
    <row r="41" spans="1:9" ht="13.5" customHeight="1">
      <c r="A41" s="3">
        <v>60</v>
      </c>
      <c r="B41" s="47" t="s">
        <v>399</v>
      </c>
      <c r="C41" s="3" t="s">
        <v>276</v>
      </c>
      <c r="D41" s="3" t="s">
        <v>277</v>
      </c>
      <c r="E41" s="3" t="s">
        <v>289</v>
      </c>
      <c r="F41" s="3" t="s">
        <v>290</v>
      </c>
      <c r="G41" s="3" t="s">
        <v>400</v>
      </c>
      <c r="H41" s="3" t="s">
        <v>308</v>
      </c>
      <c r="I41" s="3">
        <v>20</v>
      </c>
    </row>
    <row r="42" spans="1:9" ht="13.5" customHeight="1">
      <c r="A42" s="3">
        <v>58</v>
      </c>
      <c r="B42" s="3" t="s">
        <v>397</v>
      </c>
      <c r="C42" s="3" t="s">
        <v>276</v>
      </c>
      <c r="D42" s="3" t="s">
        <v>277</v>
      </c>
      <c r="E42" s="3" t="s">
        <v>289</v>
      </c>
      <c r="F42" s="3" t="s">
        <v>290</v>
      </c>
      <c r="G42" s="3" t="s">
        <v>291</v>
      </c>
      <c r="H42" s="3" t="s">
        <v>308</v>
      </c>
      <c r="I42" s="3">
        <v>20</v>
      </c>
    </row>
    <row r="43" spans="1:9" ht="13.5" customHeight="1">
      <c r="A43" s="3">
        <v>63</v>
      </c>
      <c r="B43" s="3" t="s">
        <v>403</v>
      </c>
      <c r="C43" s="3" t="s">
        <v>276</v>
      </c>
      <c r="D43" s="3" t="s">
        <v>277</v>
      </c>
      <c r="E43" s="3" t="s">
        <v>390</v>
      </c>
      <c r="F43" s="3" t="s">
        <v>290</v>
      </c>
      <c r="G43" s="3" t="s">
        <v>391</v>
      </c>
      <c r="H43" s="3" t="s">
        <v>308</v>
      </c>
      <c r="I43" s="3">
        <v>20</v>
      </c>
    </row>
    <row r="44" spans="1:9" ht="13.5" customHeight="1">
      <c r="A44" s="3">
        <v>64</v>
      </c>
      <c r="B44" s="3" t="s">
        <v>404</v>
      </c>
      <c r="C44" s="3" t="s">
        <v>276</v>
      </c>
      <c r="D44" s="3" t="s">
        <v>277</v>
      </c>
      <c r="E44" s="3" t="s">
        <v>390</v>
      </c>
      <c r="F44" s="3" t="s">
        <v>290</v>
      </c>
      <c r="G44" s="3" t="s">
        <v>391</v>
      </c>
      <c r="H44" s="3" t="s">
        <v>308</v>
      </c>
      <c r="I44" s="3">
        <v>20</v>
      </c>
    </row>
    <row r="45" spans="1:9" ht="13.5" customHeight="1">
      <c r="A45" s="3">
        <v>29</v>
      </c>
      <c r="B45" s="3" t="s">
        <v>349</v>
      </c>
      <c r="C45" s="3" t="s">
        <v>25</v>
      </c>
      <c r="D45" s="3" t="s">
        <v>301</v>
      </c>
      <c r="E45" s="3" t="s">
        <v>302</v>
      </c>
      <c r="F45" s="3" t="s">
        <v>2</v>
      </c>
      <c r="G45" s="3" t="s">
        <v>303</v>
      </c>
      <c r="H45" s="3" t="s">
        <v>308</v>
      </c>
      <c r="I45" s="3">
        <v>45</v>
      </c>
    </row>
    <row r="46" spans="1:9" ht="13.5" customHeight="1">
      <c r="A46" s="3">
        <v>9</v>
      </c>
      <c r="B46" s="3" t="s">
        <v>304</v>
      </c>
      <c r="C46" s="3" t="s">
        <v>305</v>
      </c>
      <c r="D46" s="3" t="s">
        <v>306</v>
      </c>
      <c r="E46" s="3"/>
      <c r="F46" s="3" t="s">
        <v>281</v>
      </c>
      <c r="G46" s="3" t="s">
        <v>307</v>
      </c>
      <c r="H46" s="3" t="s">
        <v>308</v>
      </c>
      <c r="I46" s="3">
        <v>50</v>
      </c>
    </row>
    <row r="47" spans="1:9" ht="13.5" customHeight="1">
      <c r="A47" s="3">
        <v>50</v>
      </c>
      <c r="B47" s="3" t="s">
        <v>385</v>
      </c>
      <c r="C47" s="3" t="s">
        <v>25</v>
      </c>
      <c r="D47" s="3" t="s">
        <v>301</v>
      </c>
      <c r="E47" s="3" t="s">
        <v>302</v>
      </c>
      <c r="F47" s="3" t="s">
        <v>308</v>
      </c>
      <c r="G47" s="3" t="s">
        <v>303</v>
      </c>
      <c r="H47" s="3" t="s">
        <v>308</v>
      </c>
      <c r="I47" s="3">
        <v>50</v>
      </c>
    </row>
    <row r="48" spans="1:9" ht="13.5" customHeight="1">
      <c r="A48" s="3">
        <v>51</v>
      </c>
      <c r="B48" s="3" t="s">
        <v>386</v>
      </c>
      <c r="C48" s="3" t="s">
        <v>25</v>
      </c>
      <c r="D48" s="3" t="s">
        <v>301</v>
      </c>
      <c r="E48" s="3" t="s">
        <v>302</v>
      </c>
      <c r="F48" s="3" t="s">
        <v>308</v>
      </c>
      <c r="G48" s="3" t="s">
        <v>303</v>
      </c>
      <c r="H48" s="3" t="s">
        <v>308</v>
      </c>
      <c r="I48" s="3">
        <v>50</v>
      </c>
    </row>
    <row r="49" spans="1:9" ht="13.5" customHeight="1">
      <c r="A49" s="3">
        <v>10</v>
      </c>
      <c r="B49" s="47" t="s">
        <v>309</v>
      </c>
      <c r="C49" s="3" t="s">
        <v>305</v>
      </c>
      <c r="D49" s="3" t="s">
        <v>306</v>
      </c>
      <c r="E49" s="3"/>
      <c r="F49" s="3" t="s">
        <v>310</v>
      </c>
      <c r="G49" s="3" t="s">
        <v>311</v>
      </c>
      <c r="H49" s="3" t="s">
        <v>308</v>
      </c>
      <c r="I49" s="3">
        <v>70</v>
      </c>
    </row>
    <row r="50" spans="1:9" ht="13.5" customHeight="1">
      <c r="A50" s="3">
        <v>16</v>
      </c>
      <c r="B50" s="3" t="s">
        <v>324</v>
      </c>
      <c r="C50" s="3" t="s">
        <v>305</v>
      </c>
      <c r="D50" s="3" t="s">
        <v>325</v>
      </c>
      <c r="E50" s="3" t="s">
        <v>326</v>
      </c>
      <c r="F50" s="3" t="s">
        <v>310</v>
      </c>
      <c r="G50" s="3" t="s">
        <v>327</v>
      </c>
      <c r="H50" s="3" t="s">
        <v>308</v>
      </c>
      <c r="I50" s="3">
        <v>70</v>
      </c>
    </row>
    <row r="51" spans="1:9" ht="13.5" customHeight="1">
      <c r="A51" s="3">
        <v>18</v>
      </c>
      <c r="B51" s="3" t="s">
        <v>330</v>
      </c>
      <c r="C51" s="3" t="s">
        <v>305</v>
      </c>
      <c r="D51" s="3" t="s">
        <v>325</v>
      </c>
      <c r="E51" s="3" t="s">
        <v>331</v>
      </c>
      <c r="F51" s="3" t="s">
        <v>310</v>
      </c>
      <c r="G51" s="3" t="s">
        <v>332</v>
      </c>
      <c r="H51" s="3" t="s">
        <v>308</v>
      </c>
      <c r="I51" s="3">
        <v>70</v>
      </c>
    </row>
    <row r="52" spans="1:9" ht="13.5" customHeight="1">
      <c r="A52" s="3">
        <v>65</v>
      </c>
      <c r="B52" s="47" t="s">
        <v>405</v>
      </c>
      <c r="C52" s="3" t="s">
        <v>276</v>
      </c>
      <c r="D52" s="3" t="s">
        <v>277</v>
      </c>
      <c r="E52" s="3" t="s">
        <v>289</v>
      </c>
      <c r="F52" s="3" t="s">
        <v>290</v>
      </c>
      <c r="G52" s="3" t="s">
        <v>406</v>
      </c>
      <c r="H52" s="3" t="s">
        <v>4</v>
      </c>
      <c r="I52" s="3">
        <v>15</v>
      </c>
    </row>
    <row r="53" spans="1:9" ht="13.5" customHeight="1">
      <c r="A53" s="3">
        <v>68</v>
      </c>
      <c r="B53" s="47" t="s">
        <v>409</v>
      </c>
      <c r="C53" s="3" t="s">
        <v>276</v>
      </c>
      <c r="D53" s="3" t="s">
        <v>277</v>
      </c>
      <c r="E53" s="3" t="s">
        <v>289</v>
      </c>
      <c r="F53" s="3" t="s">
        <v>290</v>
      </c>
      <c r="G53" s="3" t="s">
        <v>357</v>
      </c>
      <c r="H53" s="3" t="s">
        <v>4</v>
      </c>
      <c r="I53" s="3">
        <v>15</v>
      </c>
    </row>
    <row r="54" spans="1:9" ht="13.5" customHeight="1">
      <c r="A54" s="3">
        <v>12</v>
      </c>
      <c r="B54" s="47" t="s">
        <v>315</v>
      </c>
      <c r="C54" s="3" t="s">
        <v>25</v>
      </c>
      <c r="D54" s="3" t="s">
        <v>301</v>
      </c>
      <c r="E54" s="3" t="s">
        <v>302</v>
      </c>
      <c r="F54" s="3" t="s">
        <v>281</v>
      </c>
      <c r="G54" s="3" t="s">
        <v>303</v>
      </c>
      <c r="H54" s="3" t="s">
        <v>4</v>
      </c>
      <c r="I54" s="3">
        <v>50</v>
      </c>
    </row>
    <row r="55" spans="1:9" ht="13.5" customHeight="1">
      <c r="A55" s="3">
        <v>13</v>
      </c>
      <c r="B55" s="3" t="s">
        <v>316</v>
      </c>
      <c r="C55" s="3" t="s">
        <v>25</v>
      </c>
      <c r="D55" s="3" t="s">
        <v>317</v>
      </c>
      <c r="E55" s="3" t="s">
        <v>318</v>
      </c>
      <c r="F55" s="3" t="s">
        <v>281</v>
      </c>
      <c r="G55" s="3" t="s">
        <v>319</v>
      </c>
      <c r="H55" s="3" t="s">
        <v>4</v>
      </c>
      <c r="I55" s="3">
        <v>50</v>
      </c>
    </row>
    <row r="56" spans="1:9" ht="13.5" customHeight="1">
      <c r="A56" s="3">
        <v>14</v>
      </c>
      <c r="B56" s="3" t="s">
        <v>320</v>
      </c>
      <c r="C56" s="3" t="s">
        <v>26</v>
      </c>
      <c r="D56" s="3" t="s">
        <v>298</v>
      </c>
      <c r="E56" s="3"/>
      <c r="F56" s="3" t="s">
        <v>281</v>
      </c>
      <c r="G56" s="3" t="s">
        <v>321</v>
      </c>
      <c r="H56" s="3" t="s">
        <v>4</v>
      </c>
      <c r="I56" s="3">
        <v>50</v>
      </c>
    </row>
    <row r="57" spans="1:9" ht="13.5" customHeight="1">
      <c r="A57" s="3">
        <v>44</v>
      </c>
      <c r="B57" s="3" t="s">
        <v>374</v>
      </c>
      <c r="C57" s="3" t="s">
        <v>25</v>
      </c>
      <c r="D57" s="3" t="s">
        <v>301</v>
      </c>
      <c r="E57" s="3" t="s">
        <v>302</v>
      </c>
      <c r="F57" s="3" t="s">
        <v>308</v>
      </c>
      <c r="G57" s="3" t="s">
        <v>303</v>
      </c>
      <c r="H57" s="3" t="s">
        <v>4</v>
      </c>
      <c r="I57" s="3">
        <v>50</v>
      </c>
    </row>
    <row r="58" spans="1:9" ht="13.5" customHeight="1">
      <c r="A58" s="3">
        <v>25</v>
      </c>
      <c r="B58" s="3" t="s">
        <v>341</v>
      </c>
      <c r="C58" s="3" t="s">
        <v>26</v>
      </c>
      <c r="D58" s="3" t="s">
        <v>298</v>
      </c>
      <c r="E58" s="3"/>
      <c r="F58" s="3" t="s">
        <v>342</v>
      </c>
      <c r="G58" s="3" t="s">
        <v>343</v>
      </c>
      <c r="H58" s="3" t="s">
        <v>4</v>
      </c>
      <c r="I58" s="3">
        <v>60</v>
      </c>
    </row>
    <row r="59" spans="1:9" ht="13.5" customHeight="1">
      <c r="A59" s="3">
        <v>59</v>
      </c>
      <c r="B59" s="3" t="s">
        <v>398</v>
      </c>
      <c r="C59" s="3" t="s">
        <v>25</v>
      </c>
      <c r="D59" s="3" t="s">
        <v>317</v>
      </c>
      <c r="E59" s="3" t="s">
        <v>318</v>
      </c>
      <c r="F59" s="3" t="s">
        <v>290</v>
      </c>
      <c r="G59" s="3" t="s">
        <v>319</v>
      </c>
      <c r="H59" s="3" t="s">
        <v>16</v>
      </c>
      <c r="I59" s="3">
        <v>15</v>
      </c>
    </row>
    <row r="60" spans="1:9" ht="13.5" customHeight="1">
      <c r="A60" s="3">
        <v>21</v>
      </c>
      <c r="B60" s="3" t="s">
        <v>337</v>
      </c>
      <c r="C60" s="3" t="s">
        <v>25</v>
      </c>
      <c r="D60" s="3" t="s">
        <v>301</v>
      </c>
      <c r="E60" s="3" t="s">
        <v>302</v>
      </c>
      <c r="F60" s="3" t="s">
        <v>281</v>
      </c>
      <c r="G60" s="3" t="s">
        <v>303</v>
      </c>
      <c r="H60" s="3" t="s">
        <v>16</v>
      </c>
      <c r="I60" s="3">
        <v>40</v>
      </c>
    </row>
    <row r="61" spans="1:9" ht="13.5" customHeight="1">
      <c r="A61" s="3">
        <v>34</v>
      </c>
      <c r="B61" s="47" t="s">
        <v>362</v>
      </c>
      <c r="C61" s="3" t="s">
        <v>25</v>
      </c>
      <c r="D61" s="3" t="s">
        <v>301</v>
      </c>
      <c r="E61" s="3" t="s">
        <v>302</v>
      </c>
      <c r="F61" s="3" t="s">
        <v>2</v>
      </c>
      <c r="G61" s="3" t="s">
        <v>303</v>
      </c>
      <c r="H61" s="3" t="s">
        <v>16</v>
      </c>
      <c r="I61" s="3">
        <v>40</v>
      </c>
    </row>
    <row r="62" spans="1:9" ht="13.5" customHeight="1">
      <c r="A62" s="3">
        <v>40</v>
      </c>
      <c r="B62" s="3" t="s">
        <v>368</v>
      </c>
      <c r="C62" s="3" t="s">
        <v>25</v>
      </c>
      <c r="D62" s="3" t="s">
        <v>317</v>
      </c>
      <c r="E62" s="3" t="s">
        <v>318</v>
      </c>
      <c r="F62" s="3" t="s">
        <v>2</v>
      </c>
      <c r="G62" s="3" t="s">
        <v>319</v>
      </c>
      <c r="H62" s="3" t="s">
        <v>16</v>
      </c>
      <c r="I62" s="3">
        <v>40</v>
      </c>
    </row>
    <row r="63" spans="1:9" ht="13.5" customHeight="1">
      <c r="A63" s="3">
        <v>33</v>
      </c>
      <c r="B63" s="47" t="s">
        <v>359</v>
      </c>
      <c r="C63" s="3" t="s">
        <v>305</v>
      </c>
      <c r="D63" s="3" t="s">
        <v>306</v>
      </c>
      <c r="E63" s="3"/>
      <c r="F63" s="3" t="s">
        <v>360</v>
      </c>
      <c r="G63" s="3" t="s">
        <v>361</v>
      </c>
      <c r="H63" s="3" t="s">
        <v>6</v>
      </c>
      <c r="I63" s="3">
        <v>60</v>
      </c>
    </row>
    <row r="64" spans="1:9" ht="13.5" customHeight="1">
      <c r="A64" s="3">
        <v>42</v>
      </c>
      <c r="B64" s="3" t="s">
        <v>370</v>
      </c>
      <c r="C64" s="3" t="s">
        <v>305</v>
      </c>
      <c r="D64" s="3" t="s">
        <v>325</v>
      </c>
      <c r="E64" s="3" t="s">
        <v>371</v>
      </c>
      <c r="F64" s="3" t="s">
        <v>360</v>
      </c>
      <c r="G64" s="3" t="s">
        <v>372</v>
      </c>
      <c r="H64" s="3" t="s">
        <v>6</v>
      </c>
      <c r="I64" s="3">
        <v>60</v>
      </c>
    </row>
    <row r="65" spans="1:9" ht="13.5" customHeight="1">
      <c r="A65" s="3">
        <v>48</v>
      </c>
      <c r="B65" s="3" t="s">
        <v>382</v>
      </c>
      <c r="C65" s="3" t="s">
        <v>305</v>
      </c>
      <c r="D65" s="3" t="s">
        <v>325</v>
      </c>
      <c r="E65" s="3" t="s">
        <v>371</v>
      </c>
      <c r="F65" s="3" t="s">
        <v>360</v>
      </c>
      <c r="G65" s="3" t="s">
        <v>383</v>
      </c>
      <c r="H65" s="3" t="s">
        <v>6</v>
      </c>
      <c r="I65" s="3">
        <v>60</v>
      </c>
    </row>
    <row r="66" spans="1:9" ht="13.5" customHeight="1">
      <c r="A66" s="3">
        <v>52</v>
      </c>
      <c r="B66" s="3" t="s">
        <v>387</v>
      </c>
      <c r="C66" s="3" t="s">
        <v>305</v>
      </c>
      <c r="D66" s="3" t="s">
        <v>306</v>
      </c>
      <c r="E66" s="3"/>
      <c r="F66" s="3" t="s">
        <v>360</v>
      </c>
      <c r="G66" s="3" t="s">
        <v>388</v>
      </c>
      <c r="H66" s="3" t="s">
        <v>6</v>
      </c>
      <c r="I66" s="3">
        <v>60</v>
      </c>
    </row>
    <row r="67" spans="1:9" ht="13.5" customHeight="1">
      <c r="A67" s="3">
        <v>41</v>
      </c>
      <c r="B67" s="3" t="s">
        <v>369</v>
      </c>
      <c r="C67" s="3" t="s">
        <v>25</v>
      </c>
      <c r="D67" s="3" t="s">
        <v>317</v>
      </c>
      <c r="E67" s="3" t="s">
        <v>318</v>
      </c>
      <c r="F67" s="3" t="s">
        <v>308</v>
      </c>
      <c r="G67" s="3" t="s">
        <v>319</v>
      </c>
      <c r="H67" s="3" t="s">
        <v>6</v>
      </c>
      <c r="I67" s="3">
        <v>60</v>
      </c>
    </row>
    <row r="68" spans="1:9" ht="13.5" customHeight="1">
      <c r="A68" s="3">
        <v>43</v>
      </c>
      <c r="B68" s="3" t="s">
        <v>373</v>
      </c>
      <c r="C68" s="3" t="s">
        <v>25</v>
      </c>
      <c r="D68" s="3" t="s">
        <v>317</v>
      </c>
      <c r="E68" s="3" t="s">
        <v>318</v>
      </c>
      <c r="F68" s="3" t="s">
        <v>308</v>
      </c>
      <c r="G68" s="3" t="s">
        <v>319</v>
      </c>
      <c r="H68" s="3" t="s">
        <v>6</v>
      </c>
      <c r="I68" s="3">
        <v>60</v>
      </c>
    </row>
    <row r="69" spans="1:9" ht="13.5" customHeight="1">
      <c r="A69" s="3">
        <v>28</v>
      </c>
      <c r="B69" s="3" t="s">
        <v>347</v>
      </c>
      <c r="C69" s="3" t="s">
        <v>305</v>
      </c>
      <c r="D69" s="3" t="s">
        <v>325</v>
      </c>
      <c r="E69" s="3" t="s">
        <v>331</v>
      </c>
      <c r="F69" s="3" t="s">
        <v>310</v>
      </c>
      <c r="G69" s="3" t="s">
        <v>348</v>
      </c>
      <c r="H69" s="3" t="s">
        <v>6</v>
      </c>
      <c r="I69" s="3">
        <v>65</v>
      </c>
    </row>
    <row r="72" spans="1:9" ht="13.5" customHeight="1">
      <c r="G72" s="48"/>
    </row>
    <row r="73" spans="1:9" ht="13.5" customHeight="1">
      <c r="G73" s="48"/>
    </row>
    <row r="74" spans="1:9" ht="13.5" customHeight="1">
      <c r="G74" s="48"/>
    </row>
    <row r="75" spans="1:9" ht="13.5" customHeight="1">
      <c r="G75" s="48"/>
    </row>
    <row r="76" spans="1:9" ht="13.5" customHeight="1">
      <c r="G76" s="48"/>
    </row>
    <row r="77" spans="1:9" ht="13.5" customHeight="1">
      <c r="G77" s="48"/>
    </row>
    <row r="78" spans="1:9" ht="13.5" customHeight="1">
      <c r="G78" s="48"/>
    </row>
    <row r="79" spans="1:9" ht="13.5" customHeight="1">
      <c r="G79" s="48"/>
    </row>
    <row r="80" spans="1:9" ht="13.5" customHeight="1">
      <c r="G80" s="48"/>
    </row>
  </sheetData>
  <sortState xmlns:xlrd2="http://schemas.microsoft.com/office/spreadsheetml/2017/richdata2" ref="A2:I69">
    <sortCondition ref="H2:H69" customList="Руководитель проекта,Аналитик,Сейл,Консультант,Проектировщик,Технический писатель,Технический специалист,Тестировщик"/>
    <sortCondition ref="I2:I69"/>
    <sortCondition ref="F2:F69"/>
    <sortCondition sortBy="cellColor" ref="B2:B69" dxfId="92"/>
  </sortState>
  <pageMargins left="0.75" right="0.75" top="1" bottom="1" header="0.5" footer="0.5"/>
  <pageSetup paperSize="9" scale="43" orientation="portrait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2AF59-C908-4BC6-97D7-09A2297D7C4F}">
  <sheetPr>
    <tabColor rgb="FF0070C0"/>
  </sheetPr>
  <dimension ref="A1:E301"/>
  <sheetViews>
    <sheetView showGridLines="0" workbookViewId="0">
      <selection activeCell="E9" sqref="E9"/>
    </sheetView>
  </sheetViews>
  <sheetFormatPr defaultRowHeight="15.75"/>
  <cols>
    <col min="1" max="1" width="15.85546875" style="11" bestFit="1" customWidth="1"/>
    <col min="2" max="2" width="18.42578125" style="11" bestFit="1" customWidth="1"/>
    <col min="3" max="3" width="13.42578125" style="11" bestFit="1" customWidth="1"/>
    <col min="4" max="4" width="9.140625" style="11"/>
    <col min="5" max="5" width="27.42578125" style="11" bestFit="1" customWidth="1"/>
    <col min="6" max="16384" width="9.140625" style="11"/>
  </cols>
  <sheetData>
    <row r="1" spans="1:5" ht="105.75" customHeight="1"/>
    <row r="3" spans="1:5" ht="30">
      <c r="A3" s="5" t="s">
        <v>246</v>
      </c>
      <c r="B3" s="5" t="s">
        <v>110</v>
      </c>
      <c r="C3" s="5" t="s">
        <v>247</v>
      </c>
      <c r="D3" s="5" t="s">
        <v>248</v>
      </c>
      <c r="E3" s="5" t="s">
        <v>249</v>
      </c>
    </row>
    <row r="4" spans="1:5">
      <c r="A4" s="14">
        <v>40923</v>
      </c>
      <c r="B4" s="3" t="s">
        <v>258</v>
      </c>
      <c r="C4" s="3">
        <v>4</v>
      </c>
      <c r="D4" s="3">
        <v>7200</v>
      </c>
      <c r="E4" s="3" t="s">
        <v>261</v>
      </c>
    </row>
    <row r="5" spans="1:5">
      <c r="A5" s="14">
        <v>40990</v>
      </c>
      <c r="B5" s="3" t="s">
        <v>258</v>
      </c>
      <c r="C5" s="3">
        <v>10</v>
      </c>
      <c r="D5" s="3">
        <v>18000</v>
      </c>
      <c r="E5" s="3" t="s">
        <v>251</v>
      </c>
    </row>
    <row r="6" spans="1:5">
      <c r="A6" s="14">
        <v>40990</v>
      </c>
      <c r="B6" s="3" t="s">
        <v>258</v>
      </c>
      <c r="C6" s="3">
        <v>10</v>
      </c>
      <c r="D6" s="3">
        <v>18000</v>
      </c>
      <c r="E6" s="3" t="s">
        <v>257</v>
      </c>
    </row>
    <row r="7" spans="1:5">
      <c r="A7" s="14">
        <v>40990</v>
      </c>
      <c r="B7" s="3" t="s">
        <v>258</v>
      </c>
      <c r="C7" s="3">
        <v>8</v>
      </c>
      <c r="D7" s="3">
        <v>14400</v>
      </c>
      <c r="E7" s="3" t="s">
        <v>255</v>
      </c>
    </row>
    <row r="8" spans="1:5">
      <c r="A8" s="14">
        <v>40990</v>
      </c>
      <c r="B8" s="3" t="s">
        <v>258</v>
      </c>
      <c r="C8" s="3">
        <v>4</v>
      </c>
      <c r="D8" s="3">
        <v>7200</v>
      </c>
      <c r="E8" s="3" t="s">
        <v>263</v>
      </c>
    </row>
    <row r="9" spans="1:5">
      <c r="A9" s="14">
        <v>40991</v>
      </c>
      <c r="B9" s="3" t="s">
        <v>258</v>
      </c>
      <c r="C9" s="3">
        <v>8</v>
      </c>
      <c r="D9" s="3">
        <v>14400</v>
      </c>
      <c r="E9" s="3" t="s">
        <v>253</v>
      </c>
    </row>
    <row r="10" spans="1:5">
      <c r="A10" s="14">
        <v>40991</v>
      </c>
      <c r="B10" s="3" t="s">
        <v>258</v>
      </c>
      <c r="C10" s="3">
        <v>5</v>
      </c>
      <c r="D10" s="3">
        <v>9000</v>
      </c>
      <c r="E10" s="3" t="s">
        <v>259</v>
      </c>
    </row>
    <row r="11" spans="1:5">
      <c r="A11" s="14">
        <v>40991</v>
      </c>
      <c r="B11" s="3" t="s">
        <v>258</v>
      </c>
      <c r="C11" s="3">
        <v>5</v>
      </c>
      <c r="D11" s="3">
        <v>9000</v>
      </c>
      <c r="E11" s="3" t="s">
        <v>264</v>
      </c>
    </row>
    <row r="12" spans="1:5">
      <c r="A12" s="14">
        <v>40992</v>
      </c>
      <c r="B12" s="3" t="s">
        <v>258</v>
      </c>
      <c r="C12" s="3">
        <v>5</v>
      </c>
      <c r="D12" s="3">
        <v>9000</v>
      </c>
      <c r="E12" s="3" t="s">
        <v>261</v>
      </c>
    </row>
    <row r="13" spans="1:5">
      <c r="A13" s="14">
        <v>40992</v>
      </c>
      <c r="B13" s="3" t="s">
        <v>258</v>
      </c>
      <c r="C13" s="3">
        <v>5</v>
      </c>
      <c r="D13" s="3">
        <v>9000</v>
      </c>
      <c r="E13" s="3" t="s">
        <v>263</v>
      </c>
    </row>
    <row r="14" spans="1:5">
      <c r="A14" s="14">
        <v>41272</v>
      </c>
      <c r="B14" s="3" t="s">
        <v>258</v>
      </c>
      <c r="C14" s="3">
        <v>20</v>
      </c>
      <c r="D14" s="3">
        <v>36000</v>
      </c>
      <c r="E14" s="3" t="s">
        <v>251</v>
      </c>
    </row>
    <row r="15" spans="1:5">
      <c r="A15" s="14">
        <v>41305</v>
      </c>
      <c r="B15" s="3" t="s">
        <v>258</v>
      </c>
      <c r="C15" s="3">
        <v>20</v>
      </c>
      <c r="D15" s="3">
        <v>36000</v>
      </c>
      <c r="E15" s="3" t="s">
        <v>257</v>
      </c>
    </row>
    <row r="16" spans="1:5">
      <c r="A16" s="14">
        <v>41371</v>
      </c>
      <c r="B16" s="3" t="s">
        <v>258</v>
      </c>
      <c r="C16" s="3">
        <v>15</v>
      </c>
      <c r="D16" s="3">
        <v>27000</v>
      </c>
      <c r="E16" s="3" t="s">
        <v>255</v>
      </c>
    </row>
    <row r="17" spans="1:5">
      <c r="A17" s="14">
        <v>41431</v>
      </c>
      <c r="B17" s="3" t="s">
        <v>258</v>
      </c>
      <c r="C17" s="3">
        <v>15</v>
      </c>
      <c r="D17" s="3">
        <v>27000</v>
      </c>
      <c r="E17" s="3" t="s">
        <v>253</v>
      </c>
    </row>
    <row r="18" spans="1:5">
      <c r="A18" s="14">
        <v>41508</v>
      </c>
      <c r="B18" s="3" t="s">
        <v>258</v>
      </c>
      <c r="C18" s="3">
        <v>15</v>
      </c>
      <c r="D18" s="3">
        <v>27000</v>
      </c>
      <c r="E18" s="3" t="s">
        <v>264</v>
      </c>
    </row>
    <row r="19" spans="1:5">
      <c r="A19" s="14">
        <v>41561</v>
      </c>
      <c r="B19" s="3" t="s">
        <v>258</v>
      </c>
      <c r="C19" s="3">
        <v>12</v>
      </c>
      <c r="D19" s="3">
        <v>21600</v>
      </c>
      <c r="E19" s="3" t="s">
        <v>259</v>
      </c>
    </row>
    <row r="20" spans="1:5">
      <c r="A20" s="14">
        <v>41618</v>
      </c>
      <c r="B20" s="3" t="s">
        <v>258</v>
      </c>
      <c r="C20" s="3">
        <v>12</v>
      </c>
      <c r="D20" s="3">
        <v>21600</v>
      </c>
      <c r="E20" s="3" t="s">
        <v>261</v>
      </c>
    </row>
    <row r="21" spans="1:5">
      <c r="A21" s="14">
        <v>41618</v>
      </c>
      <c r="B21" s="3" t="s">
        <v>258</v>
      </c>
      <c r="C21" s="3">
        <v>12</v>
      </c>
      <c r="D21" s="3">
        <v>21600</v>
      </c>
      <c r="E21" s="3" t="s">
        <v>263</v>
      </c>
    </row>
    <row r="22" spans="1:5">
      <c r="A22" s="14">
        <v>41618</v>
      </c>
      <c r="B22" s="3" t="s">
        <v>258</v>
      </c>
      <c r="C22" s="3">
        <v>8</v>
      </c>
      <c r="D22" s="3">
        <v>14400</v>
      </c>
      <c r="E22" s="3" t="s">
        <v>251</v>
      </c>
    </row>
    <row r="23" spans="1:5">
      <c r="A23" s="14">
        <v>41654</v>
      </c>
      <c r="B23" s="3" t="s">
        <v>258</v>
      </c>
      <c r="C23" s="3">
        <v>8</v>
      </c>
      <c r="D23" s="3">
        <v>14400</v>
      </c>
      <c r="E23" s="3" t="s">
        <v>255</v>
      </c>
    </row>
    <row r="24" spans="1:5">
      <c r="A24" s="14">
        <v>41654</v>
      </c>
      <c r="B24" s="3" t="s">
        <v>258</v>
      </c>
      <c r="C24" s="3">
        <v>8</v>
      </c>
      <c r="D24" s="3">
        <v>14400</v>
      </c>
      <c r="E24" s="3" t="s">
        <v>257</v>
      </c>
    </row>
    <row r="25" spans="1:5">
      <c r="A25" s="14">
        <v>41680</v>
      </c>
      <c r="B25" s="3" t="s">
        <v>258</v>
      </c>
      <c r="C25" s="3">
        <v>8</v>
      </c>
      <c r="D25" s="3">
        <v>14400</v>
      </c>
      <c r="E25" s="3" t="s">
        <v>253</v>
      </c>
    </row>
    <row r="26" spans="1:5">
      <c r="A26" s="14">
        <v>41684</v>
      </c>
      <c r="B26" s="3" t="s">
        <v>258</v>
      </c>
      <c r="C26" s="3">
        <v>8</v>
      </c>
      <c r="D26" s="3">
        <v>14400</v>
      </c>
      <c r="E26" s="3" t="s">
        <v>264</v>
      </c>
    </row>
    <row r="27" spans="1:5">
      <c r="A27" s="14">
        <v>41700</v>
      </c>
      <c r="B27" s="3" t="s">
        <v>258</v>
      </c>
      <c r="C27" s="3">
        <v>2</v>
      </c>
      <c r="D27" s="3">
        <v>3600</v>
      </c>
      <c r="E27" s="3" t="s">
        <v>259</v>
      </c>
    </row>
    <row r="28" spans="1:5">
      <c r="A28" s="14">
        <v>41736</v>
      </c>
      <c r="B28" s="3" t="s">
        <v>258</v>
      </c>
      <c r="C28" s="3">
        <v>5</v>
      </c>
      <c r="D28" s="3">
        <v>9000</v>
      </c>
      <c r="E28" s="3" t="s">
        <v>251</v>
      </c>
    </row>
    <row r="29" spans="1:5">
      <c r="A29" s="14">
        <v>41736</v>
      </c>
      <c r="B29" s="3" t="s">
        <v>258</v>
      </c>
      <c r="C29" s="3">
        <v>5</v>
      </c>
      <c r="D29" s="3">
        <v>9000</v>
      </c>
      <c r="E29" s="3" t="s">
        <v>257</v>
      </c>
    </row>
    <row r="30" spans="1:5">
      <c r="A30" s="14">
        <v>41736</v>
      </c>
      <c r="B30" s="3" t="s">
        <v>258</v>
      </c>
      <c r="C30" s="3">
        <v>5</v>
      </c>
      <c r="D30" s="3">
        <v>9000</v>
      </c>
      <c r="E30" s="3" t="s">
        <v>263</v>
      </c>
    </row>
    <row r="31" spans="1:5">
      <c r="A31" s="14">
        <v>41736</v>
      </c>
      <c r="B31" s="3" t="s">
        <v>258</v>
      </c>
      <c r="C31" s="3">
        <v>2</v>
      </c>
      <c r="D31" s="3">
        <v>3600</v>
      </c>
      <c r="E31" s="3" t="s">
        <v>261</v>
      </c>
    </row>
    <row r="32" spans="1:5">
      <c r="A32" s="14">
        <v>41738</v>
      </c>
      <c r="B32" s="3" t="s">
        <v>258</v>
      </c>
      <c r="C32" s="3">
        <v>4</v>
      </c>
      <c r="D32" s="3">
        <v>7200</v>
      </c>
      <c r="E32" s="3" t="s">
        <v>255</v>
      </c>
    </row>
    <row r="33" spans="1:5">
      <c r="A33" s="14">
        <v>41740</v>
      </c>
      <c r="B33" s="3" t="s">
        <v>258</v>
      </c>
      <c r="C33" s="3">
        <v>4</v>
      </c>
      <c r="D33" s="3">
        <v>7200</v>
      </c>
      <c r="E33" s="3" t="s">
        <v>253</v>
      </c>
    </row>
    <row r="34" spans="1:5">
      <c r="A34" s="14">
        <v>41866</v>
      </c>
      <c r="B34" s="3" t="s">
        <v>258</v>
      </c>
      <c r="C34" s="3">
        <v>4</v>
      </c>
      <c r="D34" s="3">
        <v>7200</v>
      </c>
      <c r="E34" s="3" t="s">
        <v>264</v>
      </c>
    </row>
    <row r="35" spans="1:5">
      <c r="A35" s="14">
        <v>41873</v>
      </c>
      <c r="B35" s="3" t="s">
        <v>258</v>
      </c>
      <c r="C35" s="3">
        <v>4</v>
      </c>
      <c r="D35" s="3">
        <v>7200</v>
      </c>
      <c r="E35" s="3" t="s">
        <v>259</v>
      </c>
    </row>
    <row r="36" spans="1:5">
      <c r="A36" s="14">
        <v>41967</v>
      </c>
      <c r="B36" s="3" t="s">
        <v>258</v>
      </c>
      <c r="C36" s="3">
        <v>14</v>
      </c>
      <c r="D36" s="3">
        <v>25200</v>
      </c>
      <c r="E36" s="3" t="s">
        <v>261</v>
      </c>
    </row>
    <row r="37" spans="1:5">
      <c r="A37" s="14">
        <v>41973</v>
      </c>
      <c r="B37" s="3" t="s">
        <v>258</v>
      </c>
      <c r="C37" s="3">
        <v>14</v>
      </c>
      <c r="D37" s="3">
        <v>25200</v>
      </c>
      <c r="E37" s="3" t="s">
        <v>263</v>
      </c>
    </row>
    <row r="38" spans="1:5">
      <c r="A38" s="14">
        <v>42012</v>
      </c>
      <c r="B38" s="3" t="s">
        <v>258</v>
      </c>
      <c r="C38" s="3">
        <v>14</v>
      </c>
      <c r="D38" s="3">
        <v>25200</v>
      </c>
      <c r="E38" s="3" t="s">
        <v>251</v>
      </c>
    </row>
    <row r="39" spans="1:5">
      <c r="A39" s="14">
        <v>42045</v>
      </c>
      <c r="B39" s="3" t="s">
        <v>258</v>
      </c>
      <c r="C39" s="3">
        <v>10</v>
      </c>
      <c r="D39" s="3">
        <v>18000</v>
      </c>
      <c r="E39" s="3" t="s">
        <v>257</v>
      </c>
    </row>
    <row r="40" spans="1:5">
      <c r="A40" s="14">
        <v>42075</v>
      </c>
      <c r="B40" s="3" t="s">
        <v>258</v>
      </c>
      <c r="C40" s="3">
        <v>10</v>
      </c>
      <c r="D40" s="3">
        <v>18000</v>
      </c>
      <c r="E40" s="3" t="s">
        <v>255</v>
      </c>
    </row>
    <row r="41" spans="1:5">
      <c r="A41" s="14">
        <v>42113</v>
      </c>
      <c r="B41" s="3" t="s">
        <v>258</v>
      </c>
      <c r="C41" s="3">
        <v>10</v>
      </c>
      <c r="D41" s="3">
        <v>18000</v>
      </c>
      <c r="E41" s="3" t="s">
        <v>253</v>
      </c>
    </row>
    <row r="42" spans="1:5">
      <c r="A42" s="14">
        <v>42144</v>
      </c>
      <c r="B42" s="3" t="s">
        <v>258</v>
      </c>
      <c r="C42" s="3">
        <v>4</v>
      </c>
      <c r="D42" s="3">
        <v>7200</v>
      </c>
      <c r="E42" s="3" t="s">
        <v>264</v>
      </c>
    </row>
    <row r="43" spans="1:5">
      <c r="A43" s="14">
        <v>42391</v>
      </c>
      <c r="B43" s="3" t="s">
        <v>258</v>
      </c>
      <c r="C43" s="3">
        <v>4</v>
      </c>
      <c r="D43" s="3">
        <v>7200</v>
      </c>
      <c r="E43" s="3" t="s">
        <v>259</v>
      </c>
    </row>
    <row r="44" spans="1:5">
      <c r="A44" s="14">
        <v>42472</v>
      </c>
      <c r="B44" s="3" t="s">
        <v>258</v>
      </c>
      <c r="C44" s="3">
        <v>7</v>
      </c>
      <c r="D44" s="3">
        <v>12600</v>
      </c>
      <c r="E44" s="3" t="s">
        <v>261</v>
      </c>
    </row>
    <row r="45" spans="1:5">
      <c r="A45" s="14">
        <v>42527</v>
      </c>
      <c r="B45" s="3" t="s">
        <v>258</v>
      </c>
      <c r="C45" s="3">
        <v>7</v>
      </c>
      <c r="D45" s="3">
        <v>12600</v>
      </c>
      <c r="E45" s="3" t="s">
        <v>263</v>
      </c>
    </row>
    <row r="46" spans="1:5">
      <c r="A46" s="14">
        <v>42658</v>
      </c>
      <c r="B46" s="3" t="s">
        <v>258</v>
      </c>
      <c r="C46" s="3">
        <v>5</v>
      </c>
      <c r="D46" s="3">
        <v>9000</v>
      </c>
      <c r="E46" s="3" t="s">
        <v>251</v>
      </c>
    </row>
    <row r="47" spans="1:5">
      <c r="A47" s="14">
        <v>40923</v>
      </c>
      <c r="B47" s="3" t="s">
        <v>254</v>
      </c>
      <c r="C47" s="3">
        <v>5</v>
      </c>
      <c r="D47" s="3">
        <v>13500</v>
      </c>
      <c r="E47" s="3" t="s">
        <v>264</v>
      </c>
    </row>
    <row r="48" spans="1:5">
      <c r="A48" s="14">
        <v>40990</v>
      </c>
      <c r="B48" s="3" t="s">
        <v>254</v>
      </c>
      <c r="C48" s="3">
        <v>10</v>
      </c>
      <c r="D48" s="3">
        <v>27000</v>
      </c>
      <c r="E48" s="3" t="s">
        <v>261</v>
      </c>
    </row>
    <row r="49" spans="1:5">
      <c r="A49" s="14">
        <v>40990</v>
      </c>
      <c r="B49" s="3" t="s">
        <v>254</v>
      </c>
      <c r="C49" s="3">
        <v>10</v>
      </c>
      <c r="D49" s="3">
        <v>27000</v>
      </c>
      <c r="E49" s="3" t="s">
        <v>263</v>
      </c>
    </row>
    <row r="50" spans="1:5">
      <c r="A50" s="14">
        <v>40990</v>
      </c>
      <c r="B50" s="3" t="s">
        <v>254</v>
      </c>
      <c r="C50" s="3">
        <v>8</v>
      </c>
      <c r="D50" s="3">
        <v>21600</v>
      </c>
      <c r="E50" s="3" t="s">
        <v>251</v>
      </c>
    </row>
    <row r="51" spans="1:5">
      <c r="A51" s="14">
        <v>40990</v>
      </c>
      <c r="B51" s="3" t="s">
        <v>254</v>
      </c>
      <c r="C51" s="3">
        <v>4</v>
      </c>
      <c r="D51" s="3">
        <v>10800</v>
      </c>
      <c r="E51" s="3" t="s">
        <v>259</v>
      </c>
    </row>
    <row r="52" spans="1:5">
      <c r="A52" s="14">
        <v>40991</v>
      </c>
      <c r="B52" s="3" t="s">
        <v>254</v>
      </c>
      <c r="C52" s="3">
        <v>8</v>
      </c>
      <c r="D52" s="3">
        <v>21600</v>
      </c>
      <c r="E52" s="3" t="s">
        <v>257</v>
      </c>
    </row>
    <row r="53" spans="1:5">
      <c r="A53" s="14">
        <v>40991</v>
      </c>
      <c r="B53" s="3" t="s">
        <v>254</v>
      </c>
      <c r="C53" s="3">
        <v>5</v>
      </c>
      <c r="D53" s="3">
        <v>13500</v>
      </c>
      <c r="E53" s="3" t="s">
        <v>255</v>
      </c>
    </row>
    <row r="54" spans="1:5">
      <c r="A54" s="14">
        <v>40991</v>
      </c>
      <c r="B54" s="3" t="s">
        <v>254</v>
      </c>
      <c r="C54" s="3">
        <v>5</v>
      </c>
      <c r="D54" s="3">
        <v>13500</v>
      </c>
      <c r="E54" s="3" t="s">
        <v>253</v>
      </c>
    </row>
    <row r="55" spans="1:5">
      <c r="A55" s="14">
        <v>40992</v>
      </c>
      <c r="B55" s="3" t="s">
        <v>254</v>
      </c>
      <c r="C55" s="3">
        <v>5</v>
      </c>
      <c r="D55" s="3">
        <v>13500</v>
      </c>
      <c r="E55" s="3" t="s">
        <v>259</v>
      </c>
    </row>
    <row r="56" spans="1:5">
      <c r="A56" s="14">
        <v>40992</v>
      </c>
      <c r="B56" s="3" t="s">
        <v>254</v>
      </c>
      <c r="C56" s="3">
        <v>5</v>
      </c>
      <c r="D56" s="3">
        <v>13500</v>
      </c>
      <c r="E56" s="3" t="s">
        <v>264</v>
      </c>
    </row>
    <row r="57" spans="1:5">
      <c r="A57" s="14">
        <v>41276</v>
      </c>
      <c r="B57" s="3" t="s">
        <v>254</v>
      </c>
      <c r="C57" s="3">
        <v>20</v>
      </c>
      <c r="D57" s="3">
        <v>54000</v>
      </c>
      <c r="E57" s="3" t="s">
        <v>261</v>
      </c>
    </row>
    <row r="58" spans="1:5">
      <c r="A58" s="14">
        <v>41305</v>
      </c>
      <c r="B58" s="3" t="s">
        <v>254</v>
      </c>
      <c r="C58" s="3">
        <v>20</v>
      </c>
      <c r="D58" s="3">
        <v>54000</v>
      </c>
      <c r="E58" s="3" t="s">
        <v>263</v>
      </c>
    </row>
    <row r="59" spans="1:5">
      <c r="A59" s="14">
        <v>41371</v>
      </c>
      <c r="B59" s="3" t="s">
        <v>254</v>
      </c>
      <c r="C59" s="3">
        <v>15</v>
      </c>
      <c r="D59" s="3">
        <v>40500</v>
      </c>
      <c r="E59" s="3" t="s">
        <v>251</v>
      </c>
    </row>
    <row r="60" spans="1:5">
      <c r="A60" s="14">
        <v>41466</v>
      </c>
      <c r="B60" s="3" t="s">
        <v>254</v>
      </c>
      <c r="C60" s="3">
        <v>15</v>
      </c>
      <c r="D60" s="3">
        <v>40500</v>
      </c>
      <c r="E60" s="3" t="s">
        <v>257</v>
      </c>
    </row>
    <row r="61" spans="1:5">
      <c r="A61" s="14">
        <v>41542</v>
      </c>
      <c r="B61" s="3" t="s">
        <v>254</v>
      </c>
      <c r="C61" s="3">
        <v>15</v>
      </c>
      <c r="D61" s="3">
        <v>40500</v>
      </c>
      <c r="E61" s="3" t="s">
        <v>255</v>
      </c>
    </row>
    <row r="62" spans="1:5">
      <c r="A62" s="14">
        <v>41561</v>
      </c>
      <c r="B62" s="3" t="s">
        <v>254</v>
      </c>
      <c r="C62" s="3">
        <v>12</v>
      </c>
      <c r="D62" s="3">
        <v>32400</v>
      </c>
      <c r="E62" s="3" t="s">
        <v>253</v>
      </c>
    </row>
    <row r="63" spans="1:5">
      <c r="A63" s="14">
        <v>41618</v>
      </c>
      <c r="B63" s="3" t="s">
        <v>254</v>
      </c>
      <c r="C63" s="3">
        <v>12</v>
      </c>
      <c r="D63" s="3">
        <v>32400</v>
      </c>
      <c r="E63" s="3" t="s">
        <v>259</v>
      </c>
    </row>
    <row r="64" spans="1:5">
      <c r="A64" s="14">
        <v>41618</v>
      </c>
      <c r="B64" s="3" t="s">
        <v>254</v>
      </c>
      <c r="C64" s="3">
        <v>12</v>
      </c>
      <c r="D64" s="3">
        <v>32400</v>
      </c>
      <c r="E64" s="3" t="s">
        <v>264</v>
      </c>
    </row>
    <row r="65" spans="1:5">
      <c r="A65" s="14">
        <v>41654</v>
      </c>
      <c r="B65" s="3" t="s">
        <v>254</v>
      </c>
      <c r="C65" s="3">
        <v>8</v>
      </c>
      <c r="D65" s="3">
        <v>21600</v>
      </c>
      <c r="E65" s="3" t="s">
        <v>251</v>
      </c>
    </row>
    <row r="66" spans="1:5">
      <c r="A66" s="14">
        <v>41654</v>
      </c>
      <c r="B66" s="3" t="s">
        <v>254</v>
      </c>
      <c r="C66" s="3">
        <v>8</v>
      </c>
      <c r="D66" s="3">
        <v>21600</v>
      </c>
      <c r="E66" s="3" t="s">
        <v>261</v>
      </c>
    </row>
    <row r="67" spans="1:5">
      <c r="A67" s="14">
        <v>41654</v>
      </c>
      <c r="B67" s="3" t="s">
        <v>254</v>
      </c>
      <c r="C67" s="3">
        <v>8</v>
      </c>
      <c r="D67" s="3">
        <v>21600</v>
      </c>
      <c r="E67" s="3" t="s">
        <v>263</v>
      </c>
    </row>
    <row r="68" spans="1:5">
      <c r="A68" s="14">
        <v>41682</v>
      </c>
      <c r="B68" s="3" t="s">
        <v>254</v>
      </c>
      <c r="C68" s="3">
        <v>8</v>
      </c>
      <c r="D68" s="3">
        <v>21600</v>
      </c>
      <c r="E68" s="3" t="s">
        <v>257</v>
      </c>
    </row>
    <row r="69" spans="1:5">
      <c r="A69" s="14">
        <v>41685</v>
      </c>
      <c r="B69" s="3" t="s">
        <v>254</v>
      </c>
      <c r="C69" s="3">
        <v>2</v>
      </c>
      <c r="D69" s="3">
        <v>5400</v>
      </c>
      <c r="E69" s="3" t="s">
        <v>255</v>
      </c>
    </row>
    <row r="70" spans="1:5">
      <c r="A70" s="14">
        <v>41711</v>
      </c>
      <c r="B70" s="3" t="s">
        <v>254</v>
      </c>
      <c r="C70" s="3">
        <v>2</v>
      </c>
      <c r="D70" s="3">
        <v>5400</v>
      </c>
      <c r="E70" s="3" t="s">
        <v>253</v>
      </c>
    </row>
    <row r="71" spans="1:5">
      <c r="A71" s="14">
        <v>41736</v>
      </c>
      <c r="B71" s="3" t="s">
        <v>254</v>
      </c>
      <c r="C71" s="3">
        <v>5</v>
      </c>
      <c r="D71" s="3">
        <v>13500</v>
      </c>
      <c r="E71" s="3" t="s">
        <v>261</v>
      </c>
    </row>
    <row r="72" spans="1:5">
      <c r="A72" s="14">
        <v>41736</v>
      </c>
      <c r="B72" s="3" t="s">
        <v>254</v>
      </c>
      <c r="C72" s="3">
        <v>5</v>
      </c>
      <c r="D72" s="3">
        <v>13500</v>
      </c>
      <c r="E72" s="3" t="s">
        <v>259</v>
      </c>
    </row>
    <row r="73" spans="1:5">
      <c r="A73" s="14">
        <v>41736</v>
      </c>
      <c r="B73" s="3" t="s">
        <v>254</v>
      </c>
      <c r="C73" s="3">
        <v>5</v>
      </c>
      <c r="D73" s="3">
        <v>13500</v>
      </c>
      <c r="E73" s="3" t="s">
        <v>264</v>
      </c>
    </row>
    <row r="74" spans="1:5">
      <c r="A74" s="14">
        <v>41736</v>
      </c>
      <c r="B74" s="3" t="s">
        <v>254</v>
      </c>
      <c r="C74" s="3">
        <v>5</v>
      </c>
      <c r="D74" s="3">
        <v>13500</v>
      </c>
      <c r="E74" s="3" t="s">
        <v>263</v>
      </c>
    </row>
    <row r="75" spans="1:5">
      <c r="A75" s="14">
        <v>41738</v>
      </c>
      <c r="B75" s="3" t="s">
        <v>254</v>
      </c>
      <c r="C75" s="3">
        <v>4</v>
      </c>
      <c r="D75" s="3">
        <v>10800</v>
      </c>
      <c r="E75" s="3" t="s">
        <v>251</v>
      </c>
    </row>
    <row r="76" spans="1:5">
      <c r="A76" s="14">
        <v>41853</v>
      </c>
      <c r="B76" s="3" t="s">
        <v>254</v>
      </c>
      <c r="C76" s="3">
        <v>4</v>
      </c>
      <c r="D76" s="3">
        <v>10800</v>
      </c>
      <c r="E76" s="3" t="s">
        <v>257</v>
      </c>
    </row>
    <row r="77" spans="1:5">
      <c r="A77" s="14">
        <v>41866</v>
      </c>
      <c r="B77" s="3" t="s">
        <v>254</v>
      </c>
      <c r="C77" s="3">
        <v>4</v>
      </c>
      <c r="D77" s="3">
        <v>10800</v>
      </c>
      <c r="E77" s="3" t="s">
        <v>255</v>
      </c>
    </row>
    <row r="78" spans="1:5">
      <c r="A78" s="14">
        <v>41923</v>
      </c>
      <c r="B78" s="3" t="s">
        <v>254</v>
      </c>
      <c r="C78" s="3">
        <v>14</v>
      </c>
      <c r="D78" s="3">
        <v>37800</v>
      </c>
      <c r="E78" s="3" t="s">
        <v>253</v>
      </c>
    </row>
    <row r="79" spans="1:5">
      <c r="A79" s="14">
        <v>41972</v>
      </c>
      <c r="B79" s="3" t="s">
        <v>254</v>
      </c>
      <c r="C79" s="3">
        <v>14</v>
      </c>
      <c r="D79" s="3">
        <v>37800</v>
      </c>
      <c r="E79" s="3" t="s">
        <v>264</v>
      </c>
    </row>
    <row r="80" spans="1:5">
      <c r="A80" s="14">
        <v>41973</v>
      </c>
      <c r="B80" s="3" t="s">
        <v>254</v>
      </c>
      <c r="C80" s="3">
        <v>14</v>
      </c>
      <c r="D80" s="3">
        <v>37800</v>
      </c>
      <c r="E80" s="3" t="s">
        <v>259</v>
      </c>
    </row>
    <row r="81" spans="1:5">
      <c r="A81" s="14">
        <v>42012</v>
      </c>
      <c r="B81" s="3" t="s">
        <v>254</v>
      </c>
      <c r="C81" s="3">
        <v>14</v>
      </c>
      <c r="D81" s="3">
        <v>37800</v>
      </c>
      <c r="E81" s="3" t="s">
        <v>261</v>
      </c>
    </row>
    <row r="82" spans="1:5">
      <c r="A82" s="14">
        <v>42054</v>
      </c>
      <c r="B82" s="3" t="s">
        <v>254</v>
      </c>
      <c r="C82" s="3">
        <v>10</v>
      </c>
      <c r="D82" s="3">
        <v>27000</v>
      </c>
      <c r="E82" s="3" t="s">
        <v>263</v>
      </c>
    </row>
    <row r="83" spans="1:5">
      <c r="A83" s="14">
        <v>42087</v>
      </c>
      <c r="B83" s="3" t="s">
        <v>254</v>
      </c>
      <c r="C83" s="3">
        <v>10</v>
      </c>
      <c r="D83" s="3">
        <v>27000</v>
      </c>
      <c r="E83" s="3" t="s">
        <v>251</v>
      </c>
    </row>
    <row r="84" spans="1:5">
      <c r="A84" s="14">
        <v>42113</v>
      </c>
      <c r="B84" s="3" t="s">
        <v>254</v>
      </c>
      <c r="C84" s="3">
        <v>4</v>
      </c>
      <c r="D84" s="3">
        <v>10800</v>
      </c>
      <c r="E84" s="3" t="s">
        <v>257</v>
      </c>
    </row>
    <row r="85" spans="1:5">
      <c r="A85" s="14">
        <v>42144</v>
      </c>
      <c r="B85" s="3" t="s">
        <v>254</v>
      </c>
      <c r="C85" s="3">
        <v>4</v>
      </c>
      <c r="D85" s="3">
        <v>10800</v>
      </c>
      <c r="E85" s="3" t="s">
        <v>255</v>
      </c>
    </row>
    <row r="86" spans="1:5">
      <c r="A86" s="14">
        <v>42417</v>
      </c>
      <c r="B86" s="3" t="s">
        <v>254</v>
      </c>
      <c r="C86" s="3">
        <v>7</v>
      </c>
      <c r="D86" s="3">
        <v>18900</v>
      </c>
      <c r="E86" s="3" t="s">
        <v>253</v>
      </c>
    </row>
    <row r="87" spans="1:5">
      <c r="A87" s="14">
        <v>42494</v>
      </c>
      <c r="B87" s="3" t="s">
        <v>254</v>
      </c>
      <c r="C87" s="3">
        <v>7</v>
      </c>
      <c r="D87" s="3">
        <v>18900</v>
      </c>
      <c r="E87" s="3" t="s">
        <v>264</v>
      </c>
    </row>
    <row r="88" spans="1:5">
      <c r="A88" s="14">
        <v>42527</v>
      </c>
      <c r="B88" s="3" t="s">
        <v>254</v>
      </c>
      <c r="C88" s="3">
        <v>5</v>
      </c>
      <c r="D88" s="3">
        <v>13500</v>
      </c>
      <c r="E88" s="3" t="s">
        <v>259</v>
      </c>
    </row>
    <row r="89" spans="1:5">
      <c r="A89" s="14">
        <v>40923</v>
      </c>
      <c r="B89" s="3" t="s">
        <v>256</v>
      </c>
      <c r="C89" s="3">
        <v>10</v>
      </c>
      <c r="D89" s="3">
        <v>38000</v>
      </c>
      <c r="E89" s="3" t="s">
        <v>253</v>
      </c>
    </row>
    <row r="90" spans="1:5">
      <c r="A90" s="14">
        <v>40990</v>
      </c>
      <c r="B90" s="3" t="s">
        <v>256</v>
      </c>
      <c r="C90" s="3">
        <v>10</v>
      </c>
      <c r="D90" s="3">
        <v>38000</v>
      </c>
      <c r="E90" s="3" t="s">
        <v>259</v>
      </c>
    </row>
    <row r="91" spans="1:5">
      <c r="A91" s="14">
        <v>40990</v>
      </c>
      <c r="B91" s="3" t="s">
        <v>256</v>
      </c>
      <c r="C91" s="3">
        <v>8</v>
      </c>
      <c r="D91" s="3">
        <v>30400</v>
      </c>
      <c r="E91" s="3" t="s">
        <v>261</v>
      </c>
    </row>
    <row r="92" spans="1:5">
      <c r="A92" s="14">
        <v>40990</v>
      </c>
      <c r="B92" s="3" t="s">
        <v>256</v>
      </c>
      <c r="C92" s="3">
        <v>8</v>
      </c>
      <c r="D92" s="3">
        <v>30400</v>
      </c>
      <c r="E92" s="3" t="s">
        <v>263</v>
      </c>
    </row>
    <row r="93" spans="1:5">
      <c r="A93" s="14">
        <v>40990</v>
      </c>
      <c r="B93" s="3" t="s">
        <v>256</v>
      </c>
      <c r="C93" s="3">
        <v>4</v>
      </c>
      <c r="D93" s="3">
        <v>15200</v>
      </c>
      <c r="E93" s="3" t="s">
        <v>264</v>
      </c>
    </row>
    <row r="94" spans="1:5">
      <c r="A94" s="14">
        <v>40991</v>
      </c>
      <c r="B94" s="3" t="s">
        <v>256</v>
      </c>
      <c r="C94" s="3">
        <v>8</v>
      </c>
      <c r="D94" s="3">
        <v>30400</v>
      </c>
      <c r="E94" s="3" t="s">
        <v>251</v>
      </c>
    </row>
    <row r="95" spans="1:5">
      <c r="A95" s="14">
        <v>40991</v>
      </c>
      <c r="B95" s="3" t="s">
        <v>256</v>
      </c>
      <c r="C95" s="3">
        <v>5</v>
      </c>
      <c r="D95" s="3">
        <v>19000</v>
      </c>
      <c r="E95" s="3" t="s">
        <v>257</v>
      </c>
    </row>
    <row r="96" spans="1:5">
      <c r="A96" s="14">
        <v>40992</v>
      </c>
      <c r="B96" s="3" t="s">
        <v>256</v>
      </c>
      <c r="C96" s="3">
        <v>5</v>
      </c>
      <c r="D96" s="3">
        <v>19000</v>
      </c>
      <c r="E96" s="3" t="s">
        <v>255</v>
      </c>
    </row>
    <row r="97" spans="1:5">
      <c r="A97" s="14">
        <v>40992</v>
      </c>
      <c r="B97" s="3" t="s">
        <v>256</v>
      </c>
      <c r="C97" s="3">
        <v>5</v>
      </c>
      <c r="D97" s="3">
        <v>19000</v>
      </c>
      <c r="E97" s="3" t="s">
        <v>264</v>
      </c>
    </row>
    <row r="98" spans="1:5">
      <c r="A98" s="14">
        <v>40992</v>
      </c>
      <c r="B98" s="3" t="s">
        <v>256</v>
      </c>
      <c r="C98" s="3">
        <v>5</v>
      </c>
      <c r="D98" s="3">
        <v>19000</v>
      </c>
      <c r="E98" s="3" t="s">
        <v>253</v>
      </c>
    </row>
    <row r="99" spans="1:5">
      <c r="A99" s="14">
        <v>41276</v>
      </c>
      <c r="B99" s="3" t="s">
        <v>256</v>
      </c>
      <c r="C99" s="3">
        <v>20</v>
      </c>
      <c r="D99" s="3">
        <v>76000</v>
      </c>
      <c r="E99" s="3" t="s">
        <v>259</v>
      </c>
    </row>
    <row r="100" spans="1:5">
      <c r="A100" s="14">
        <v>41352</v>
      </c>
      <c r="B100" s="3" t="s">
        <v>256</v>
      </c>
      <c r="C100" s="3">
        <v>20</v>
      </c>
      <c r="D100" s="3">
        <v>76000</v>
      </c>
      <c r="E100" s="3" t="s">
        <v>261</v>
      </c>
    </row>
    <row r="101" spans="1:5">
      <c r="A101" s="14">
        <v>41371</v>
      </c>
      <c r="B101" s="3" t="s">
        <v>256</v>
      </c>
      <c r="C101" s="3">
        <v>15</v>
      </c>
      <c r="D101" s="3">
        <v>57000</v>
      </c>
      <c r="E101" s="3" t="s">
        <v>263</v>
      </c>
    </row>
    <row r="102" spans="1:5">
      <c r="A102" s="14">
        <v>41466</v>
      </c>
      <c r="B102" s="3" t="s">
        <v>256</v>
      </c>
      <c r="C102" s="3">
        <v>15</v>
      </c>
      <c r="D102" s="3">
        <v>57000</v>
      </c>
      <c r="E102" s="3" t="s">
        <v>251</v>
      </c>
    </row>
    <row r="103" spans="1:5">
      <c r="A103" s="14">
        <v>41542</v>
      </c>
      <c r="B103" s="3" t="s">
        <v>256</v>
      </c>
      <c r="C103" s="3">
        <v>15</v>
      </c>
      <c r="D103" s="3">
        <v>57000</v>
      </c>
      <c r="E103" s="3" t="s">
        <v>257</v>
      </c>
    </row>
    <row r="104" spans="1:5">
      <c r="A104" s="14">
        <v>41580</v>
      </c>
      <c r="B104" s="3" t="s">
        <v>256</v>
      </c>
      <c r="C104" s="3">
        <v>12</v>
      </c>
      <c r="D104" s="3">
        <v>45600</v>
      </c>
      <c r="E104" s="3" t="s">
        <v>255</v>
      </c>
    </row>
    <row r="105" spans="1:5">
      <c r="A105" s="14">
        <v>41618</v>
      </c>
      <c r="B105" s="3" t="s">
        <v>256</v>
      </c>
      <c r="C105" s="3">
        <v>12</v>
      </c>
      <c r="D105" s="3">
        <v>45600</v>
      </c>
      <c r="E105" s="3" t="s">
        <v>264</v>
      </c>
    </row>
    <row r="106" spans="1:5">
      <c r="A106" s="14">
        <v>41618</v>
      </c>
      <c r="B106" s="3" t="s">
        <v>256</v>
      </c>
      <c r="C106" s="3">
        <v>12</v>
      </c>
      <c r="D106" s="3">
        <v>45600</v>
      </c>
      <c r="E106" s="3" t="s">
        <v>253</v>
      </c>
    </row>
    <row r="107" spans="1:5">
      <c r="A107" s="14">
        <v>41654</v>
      </c>
      <c r="B107" s="3" t="s">
        <v>256</v>
      </c>
      <c r="C107" s="3">
        <v>8</v>
      </c>
      <c r="D107" s="3">
        <v>30400</v>
      </c>
      <c r="E107" s="3" t="s">
        <v>261</v>
      </c>
    </row>
    <row r="108" spans="1:5">
      <c r="A108" s="14">
        <v>41654</v>
      </c>
      <c r="B108" s="3" t="s">
        <v>256</v>
      </c>
      <c r="C108" s="3">
        <v>8</v>
      </c>
      <c r="D108" s="3">
        <v>30400</v>
      </c>
      <c r="E108" s="3" t="s">
        <v>259</v>
      </c>
    </row>
    <row r="109" spans="1:5">
      <c r="A109" s="14">
        <v>41654</v>
      </c>
      <c r="B109" s="3" t="s">
        <v>256</v>
      </c>
      <c r="C109" s="3">
        <v>8</v>
      </c>
      <c r="D109" s="3">
        <v>30400</v>
      </c>
      <c r="E109" s="3" t="s">
        <v>263</v>
      </c>
    </row>
    <row r="110" spans="1:5">
      <c r="A110" s="14">
        <v>41682</v>
      </c>
      <c r="B110" s="3" t="s">
        <v>256</v>
      </c>
      <c r="C110" s="3">
        <v>8</v>
      </c>
      <c r="D110" s="3">
        <v>30400</v>
      </c>
      <c r="E110" s="3" t="s">
        <v>251</v>
      </c>
    </row>
    <row r="111" spans="1:5">
      <c r="A111" s="14">
        <v>41685</v>
      </c>
      <c r="B111" s="3" t="s">
        <v>256</v>
      </c>
      <c r="C111" s="3">
        <v>2</v>
      </c>
      <c r="D111" s="3">
        <v>7600</v>
      </c>
      <c r="E111" s="3" t="s">
        <v>257</v>
      </c>
    </row>
    <row r="112" spans="1:5">
      <c r="A112" s="14">
        <v>41711</v>
      </c>
      <c r="B112" s="3" t="s">
        <v>256</v>
      </c>
      <c r="C112" s="3">
        <v>2</v>
      </c>
      <c r="D112" s="3">
        <v>7600</v>
      </c>
      <c r="E112" s="3" t="s">
        <v>255</v>
      </c>
    </row>
    <row r="113" spans="1:5">
      <c r="A113" s="14">
        <v>41736</v>
      </c>
      <c r="B113" s="3" t="s">
        <v>256</v>
      </c>
      <c r="C113" s="3">
        <v>5</v>
      </c>
      <c r="D113" s="3">
        <v>19000</v>
      </c>
      <c r="E113" s="3" t="s">
        <v>259</v>
      </c>
    </row>
    <row r="114" spans="1:5">
      <c r="A114" s="14">
        <v>41736</v>
      </c>
      <c r="B114" s="3" t="s">
        <v>256</v>
      </c>
      <c r="C114" s="3">
        <v>5</v>
      </c>
      <c r="D114" s="3">
        <v>19000</v>
      </c>
      <c r="E114" s="3" t="s">
        <v>264</v>
      </c>
    </row>
    <row r="115" spans="1:5">
      <c r="A115" s="14">
        <v>41736</v>
      </c>
      <c r="B115" s="3" t="s">
        <v>256</v>
      </c>
      <c r="C115" s="3">
        <v>5</v>
      </c>
      <c r="D115" s="3">
        <v>19000</v>
      </c>
      <c r="E115" s="3" t="s">
        <v>253</v>
      </c>
    </row>
    <row r="116" spans="1:5">
      <c r="A116" s="14">
        <v>41737</v>
      </c>
      <c r="B116" s="3" t="s">
        <v>256</v>
      </c>
      <c r="C116" s="3">
        <v>4</v>
      </c>
      <c r="D116" s="3">
        <v>15200</v>
      </c>
      <c r="E116" s="3" t="s">
        <v>261</v>
      </c>
    </row>
    <row r="117" spans="1:5">
      <c r="A117" s="14">
        <v>41738</v>
      </c>
      <c r="B117" s="3" t="s">
        <v>256</v>
      </c>
      <c r="C117" s="3">
        <v>4</v>
      </c>
      <c r="D117" s="3">
        <v>15200</v>
      </c>
      <c r="E117" s="3" t="s">
        <v>263</v>
      </c>
    </row>
    <row r="118" spans="1:5">
      <c r="A118" s="14">
        <v>41853</v>
      </c>
      <c r="B118" s="3" t="s">
        <v>256</v>
      </c>
      <c r="C118" s="3">
        <v>4</v>
      </c>
      <c r="D118" s="3">
        <v>15200</v>
      </c>
      <c r="E118" s="3" t="s">
        <v>251</v>
      </c>
    </row>
    <row r="119" spans="1:5">
      <c r="A119" s="14">
        <v>41866</v>
      </c>
      <c r="B119" s="3" t="s">
        <v>256</v>
      </c>
      <c r="C119" s="3">
        <v>4</v>
      </c>
      <c r="D119" s="3">
        <v>15200</v>
      </c>
      <c r="E119" s="3" t="s">
        <v>257</v>
      </c>
    </row>
    <row r="120" spans="1:5">
      <c r="A120" s="14">
        <v>41923</v>
      </c>
      <c r="B120" s="3" t="s">
        <v>256</v>
      </c>
      <c r="C120" s="3">
        <v>14</v>
      </c>
      <c r="D120" s="3">
        <v>53200</v>
      </c>
      <c r="E120" s="3" t="s">
        <v>255</v>
      </c>
    </row>
    <row r="121" spans="1:5">
      <c r="A121" s="14">
        <v>41972</v>
      </c>
      <c r="B121" s="3" t="s">
        <v>256</v>
      </c>
      <c r="C121" s="3">
        <v>14</v>
      </c>
      <c r="D121" s="3">
        <v>53200</v>
      </c>
      <c r="E121" s="3" t="s">
        <v>253</v>
      </c>
    </row>
    <row r="122" spans="1:5">
      <c r="A122" s="14">
        <v>41974</v>
      </c>
      <c r="B122" s="3" t="s">
        <v>256</v>
      </c>
      <c r="C122" s="3">
        <v>14</v>
      </c>
      <c r="D122" s="3">
        <v>53200</v>
      </c>
      <c r="E122" s="3" t="s">
        <v>264</v>
      </c>
    </row>
    <row r="123" spans="1:5">
      <c r="A123" s="14">
        <v>42012</v>
      </c>
      <c r="B123" s="3" t="s">
        <v>256</v>
      </c>
      <c r="C123" s="3">
        <v>14</v>
      </c>
      <c r="D123" s="3">
        <v>53200</v>
      </c>
      <c r="E123" s="3" t="s">
        <v>259</v>
      </c>
    </row>
    <row r="124" spans="1:5">
      <c r="A124" s="14">
        <v>42054</v>
      </c>
      <c r="B124" s="3" t="s">
        <v>256</v>
      </c>
      <c r="C124" s="3">
        <v>10</v>
      </c>
      <c r="D124" s="3">
        <v>38000</v>
      </c>
      <c r="E124" s="3" t="s">
        <v>261</v>
      </c>
    </row>
    <row r="125" spans="1:5">
      <c r="A125" s="14">
        <v>42087</v>
      </c>
      <c r="B125" s="3" t="s">
        <v>256</v>
      </c>
      <c r="C125" s="3">
        <v>10</v>
      </c>
      <c r="D125" s="3">
        <v>38000</v>
      </c>
      <c r="E125" s="3" t="s">
        <v>263</v>
      </c>
    </row>
    <row r="126" spans="1:5">
      <c r="A126" s="14">
        <v>42125</v>
      </c>
      <c r="B126" s="3" t="s">
        <v>256</v>
      </c>
      <c r="C126" s="3">
        <v>4</v>
      </c>
      <c r="D126" s="3">
        <v>15200</v>
      </c>
      <c r="E126" s="3" t="s">
        <v>251</v>
      </c>
    </row>
    <row r="127" spans="1:5">
      <c r="A127" s="14">
        <v>42144</v>
      </c>
      <c r="B127" s="3" t="s">
        <v>256</v>
      </c>
      <c r="C127" s="3">
        <v>4</v>
      </c>
      <c r="D127" s="3">
        <v>15200</v>
      </c>
      <c r="E127" s="3" t="s">
        <v>257</v>
      </c>
    </row>
    <row r="128" spans="1:5">
      <c r="A128" s="14">
        <v>42417</v>
      </c>
      <c r="B128" s="3" t="s">
        <v>256</v>
      </c>
      <c r="C128" s="3">
        <v>7</v>
      </c>
      <c r="D128" s="3">
        <v>26600</v>
      </c>
      <c r="E128" s="3" t="s">
        <v>255</v>
      </c>
    </row>
    <row r="129" spans="1:5">
      <c r="A129" s="14">
        <v>42494</v>
      </c>
      <c r="B129" s="3" t="s">
        <v>256</v>
      </c>
      <c r="C129" s="3">
        <v>7</v>
      </c>
      <c r="D129" s="3">
        <v>26600</v>
      </c>
      <c r="E129" s="3" t="s">
        <v>253</v>
      </c>
    </row>
    <row r="130" spans="1:5">
      <c r="A130" s="14">
        <v>42640</v>
      </c>
      <c r="B130" s="3" t="s">
        <v>256</v>
      </c>
      <c r="C130" s="3">
        <v>5</v>
      </c>
      <c r="D130" s="3">
        <v>19000</v>
      </c>
      <c r="E130" s="3" t="s">
        <v>264</v>
      </c>
    </row>
    <row r="131" spans="1:5">
      <c r="A131" s="14">
        <v>40923</v>
      </c>
      <c r="B131" s="3" t="s">
        <v>260</v>
      </c>
      <c r="C131" s="3">
        <v>3</v>
      </c>
      <c r="D131" s="3">
        <v>4500</v>
      </c>
      <c r="E131" s="3" t="s">
        <v>263</v>
      </c>
    </row>
    <row r="132" spans="1:5">
      <c r="A132" s="14">
        <v>40990</v>
      </c>
      <c r="B132" s="3" t="s">
        <v>260</v>
      </c>
      <c r="C132" s="3">
        <v>10</v>
      </c>
      <c r="D132" s="3">
        <v>15000</v>
      </c>
      <c r="E132" s="3" t="s">
        <v>251</v>
      </c>
    </row>
    <row r="133" spans="1:5">
      <c r="A133" s="14">
        <v>40990</v>
      </c>
      <c r="B133" s="3" t="s">
        <v>260</v>
      </c>
      <c r="C133" s="3">
        <v>10</v>
      </c>
      <c r="D133" s="3">
        <v>15000</v>
      </c>
      <c r="E133" s="3" t="s">
        <v>255</v>
      </c>
    </row>
    <row r="134" spans="1:5">
      <c r="A134" s="14">
        <v>40990</v>
      </c>
      <c r="B134" s="3" t="s">
        <v>260</v>
      </c>
      <c r="C134" s="3">
        <v>10</v>
      </c>
      <c r="D134" s="3">
        <v>15000</v>
      </c>
      <c r="E134" s="3" t="s">
        <v>257</v>
      </c>
    </row>
    <row r="135" spans="1:5">
      <c r="A135" s="14">
        <v>40990</v>
      </c>
      <c r="B135" s="3" t="s">
        <v>260</v>
      </c>
      <c r="C135" s="3">
        <v>8</v>
      </c>
      <c r="D135" s="3">
        <v>12000</v>
      </c>
      <c r="E135" s="3" t="s">
        <v>253</v>
      </c>
    </row>
    <row r="136" spans="1:5">
      <c r="A136" s="14">
        <v>40991</v>
      </c>
      <c r="B136" s="3" t="s">
        <v>260</v>
      </c>
      <c r="C136" s="3">
        <v>8</v>
      </c>
      <c r="D136" s="3">
        <v>12000</v>
      </c>
      <c r="E136" s="3" t="s">
        <v>264</v>
      </c>
    </row>
    <row r="137" spans="1:5">
      <c r="A137" s="14">
        <v>40991</v>
      </c>
      <c r="B137" s="3" t="s">
        <v>260</v>
      </c>
      <c r="C137" s="3">
        <v>5</v>
      </c>
      <c r="D137" s="3">
        <v>7500</v>
      </c>
      <c r="E137" s="3" t="s">
        <v>261</v>
      </c>
    </row>
    <row r="138" spans="1:5">
      <c r="A138" s="14">
        <v>40991</v>
      </c>
      <c r="B138" s="3" t="s">
        <v>260</v>
      </c>
      <c r="C138" s="3">
        <v>5</v>
      </c>
      <c r="D138" s="3">
        <v>7500</v>
      </c>
      <c r="E138" s="3" t="s">
        <v>259</v>
      </c>
    </row>
    <row r="139" spans="1:5">
      <c r="A139" s="14">
        <v>40992</v>
      </c>
      <c r="B139" s="3" t="s">
        <v>260</v>
      </c>
      <c r="C139" s="3">
        <v>5</v>
      </c>
      <c r="D139" s="3">
        <v>7500</v>
      </c>
      <c r="E139" s="3" t="s">
        <v>251</v>
      </c>
    </row>
    <row r="140" spans="1:5">
      <c r="A140" s="14">
        <v>40992</v>
      </c>
      <c r="B140" s="3" t="s">
        <v>260</v>
      </c>
      <c r="C140" s="3">
        <v>5</v>
      </c>
      <c r="D140" s="3">
        <v>7500</v>
      </c>
      <c r="E140" s="3" t="s">
        <v>263</v>
      </c>
    </row>
    <row r="141" spans="1:5">
      <c r="A141" s="14">
        <v>41272</v>
      </c>
      <c r="B141" s="3" t="s">
        <v>260</v>
      </c>
      <c r="C141" s="3">
        <v>20</v>
      </c>
      <c r="D141" s="3">
        <v>30000</v>
      </c>
      <c r="E141" s="3" t="s">
        <v>257</v>
      </c>
    </row>
    <row r="142" spans="1:5">
      <c r="A142" s="14">
        <v>41305</v>
      </c>
      <c r="B142" s="3" t="s">
        <v>260</v>
      </c>
      <c r="C142" s="3">
        <v>20</v>
      </c>
      <c r="D142" s="3">
        <v>30000</v>
      </c>
      <c r="E142" s="3" t="s">
        <v>255</v>
      </c>
    </row>
    <row r="143" spans="1:5">
      <c r="A143" s="14">
        <v>41352</v>
      </c>
      <c r="B143" s="3" t="s">
        <v>260</v>
      </c>
      <c r="C143" s="3">
        <v>20</v>
      </c>
      <c r="D143" s="3">
        <v>30000</v>
      </c>
      <c r="E143" s="3" t="s">
        <v>253</v>
      </c>
    </row>
    <row r="144" spans="1:5">
      <c r="A144" s="14">
        <v>41431</v>
      </c>
      <c r="B144" s="3" t="s">
        <v>260</v>
      </c>
      <c r="C144" s="3">
        <v>15</v>
      </c>
      <c r="D144" s="3">
        <v>22500</v>
      </c>
      <c r="E144" s="3" t="s">
        <v>264</v>
      </c>
    </row>
    <row r="145" spans="1:5">
      <c r="A145" s="14">
        <v>41508</v>
      </c>
      <c r="B145" s="3" t="s">
        <v>260</v>
      </c>
      <c r="C145" s="3">
        <v>15</v>
      </c>
      <c r="D145" s="3">
        <v>22500</v>
      </c>
      <c r="E145" s="3" t="s">
        <v>259</v>
      </c>
    </row>
    <row r="146" spans="1:5">
      <c r="A146" s="14">
        <v>41561</v>
      </c>
      <c r="B146" s="3" t="s">
        <v>260</v>
      </c>
      <c r="C146" s="3">
        <v>12</v>
      </c>
      <c r="D146" s="3">
        <v>18000</v>
      </c>
      <c r="E146" s="3" t="s">
        <v>261</v>
      </c>
    </row>
    <row r="147" spans="1:5">
      <c r="A147" s="14">
        <v>41580</v>
      </c>
      <c r="B147" s="3" t="s">
        <v>260</v>
      </c>
      <c r="C147" s="3">
        <v>12</v>
      </c>
      <c r="D147" s="3">
        <v>18000</v>
      </c>
      <c r="E147" s="3" t="s">
        <v>263</v>
      </c>
    </row>
    <row r="148" spans="1:5">
      <c r="A148" s="14">
        <v>41618</v>
      </c>
      <c r="B148" s="3" t="s">
        <v>260</v>
      </c>
      <c r="C148" s="3">
        <v>12</v>
      </c>
      <c r="D148" s="3">
        <v>18000</v>
      </c>
      <c r="E148" s="3" t="s">
        <v>251</v>
      </c>
    </row>
    <row r="149" spans="1:5">
      <c r="A149" s="14">
        <v>41618</v>
      </c>
      <c r="B149" s="3" t="s">
        <v>260</v>
      </c>
      <c r="C149" s="3">
        <v>8</v>
      </c>
      <c r="D149" s="3">
        <v>12000</v>
      </c>
      <c r="E149" s="3" t="s">
        <v>257</v>
      </c>
    </row>
    <row r="150" spans="1:5">
      <c r="A150" s="14">
        <v>41654</v>
      </c>
      <c r="B150" s="3" t="s">
        <v>260</v>
      </c>
      <c r="C150" s="3">
        <v>8</v>
      </c>
      <c r="D150" s="3">
        <v>12000</v>
      </c>
      <c r="E150" s="3" t="s">
        <v>255</v>
      </c>
    </row>
    <row r="151" spans="1:5">
      <c r="A151" s="14">
        <v>41654</v>
      </c>
      <c r="B151" s="3" t="s">
        <v>260</v>
      </c>
      <c r="C151" s="3">
        <v>8</v>
      </c>
      <c r="D151" s="3">
        <v>12000</v>
      </c>
      <c r="E151" s="3" t="s">
        <v>253</v>
      </c>
    </row>
    <row r="152" spans="1:5">
      <c r="A152" s="14">
        <v>41680</v>
      </c>
      <c r="B152" s="3" t="s">
        <v>260</v>
      </c>
      <c r="C152" s="3">
        <v>8</v>
      </c>
      <c r="D152" s="3">
        <v>12000</v>
      </c>
      <c r="E152" s="3" t="s">
        <v>264</v>
      </c>
    </row>
    <row r="153" spans="1:5">
      <c r="A153" s="14">
        <v>41684</v>
      </c>
      <c r="B153" s="3" t="s">
        <v>260</v>
      </c>
      <c r="C153" s="3">
        <v>8</v>
      </c>
      <c r="D153" s="3">
        <v>12000</v>
      </c>
      <c r="E153" s="3" t="s">
        <v>259</v>
      </c>
    </row>
    <row r="154" spans="1:5">
      <c r="A154" s="14">
        <v>41700</v>
      </c>
      <c r="B154" s="3" t="s">
        <v>260</v>
      </c>
      <c r="C154" s="3">
        <v>2</v>
      </c>
      <c r="D154" s="3">
        <v>3000</v>
      </c>
      <c r="E154" s="3" t="s">
        <v>261</v>
      </c>
    </row>
    <row r="155" spans="1:5">
      <c r="A155" s="14">
        <v>41711</v>
      </c>
      <c r="B155" s="3" t="s">
        <v>260</v>
      </c>
      <c r="C155" s="3">
        <v>2</v>
      </c>
      <c r="D155" s="3">
        <v>3000</v>
      </c>
      <c r="E155" s="3" t="s">
        <v>263</v>
      </c>
    </row>
    <row r="156" spans="1:5">
      <c r="A156" s="14">
        <v>41736</v>
      </c>
      <c r="B156" s="3" t="s">
        <v>260</v>
      </c>
      <c r="C156" s="3">
        <v>5</v>
      </c>
      <c r="D156" s="3">
        <v>7500</v>
      </c>
      <c r="E156" s="3" t="s">
        <v>251</v>
      </c>
    </row>
    <row r="157" spans="1:5">
      <c r="A157" s="14">
        <v>41736</v>
      </c>
      <c r="B157" s="3" t="s">
        <v>260</v>
      </c>
      <c r="C157" s="3">
        <v>5</v>
      </c>
      <c r="D157" s="3">
        <v>7500</v>
      </c>
      <c r="E157" s="3" t="s">
        <v>255</v>
      </c>
    </row>
    <row r="158" spans="1:5">
      <c r="A158" s="14">
        <v>41736</v>
      </c>
      <c r="B158" s="3" t="s">
        <v>260</v>
      </c>
      <c r="C158" s="3">
        <v>5</v>
      </c>
      <c r="D158" s="3">
        <v>7500</v>
      </c>
      <c r="E158" s="3" t="s">
        <v>257</v>
      </c>
    </row>
    <row r="159" spans="1:5">
      <c r="A159" s="14">
        <v>41737</v>
      </c>
      <c r="B159" s="3" t="s">
        <v>260</v>
      </c>
      <c r="C159" s="3">
        <v>4</v>
      </c>
      <c r="D159" s="3">
        <v>6000</v>
      </c>
      <c r="E159" s="3" t="s">
        <v>253</v>
      </c>
    </row>
    <row r="160" spans="1:5">
      <c r="A160" s="14">
        <v>41740</v>
      </c>
      <c r="B160" s="3" t="s">
        <v>260</v>
      </c>
      <c r="C160" s="3">
        <v>4</v>
      </c>
      <c r="D160" s="3">
        <v>6000</v>
      </c>
      <c r="E160" s="3" t="s">
        <v>264</v>
      </c>
    </row>
    <row r="161" spans="1:5">
      <c r="A161" s="14">
        <v>41866</v>
      </c>
      <c r="B161" s="3" t="s">
        <v>260</v>
      </c>
      <c r="C161" s="3">
        <v>4</v>
      </c>
      <c r="D161" s="3">
        <v>6000</v>
      </c>
      <c r="E161" s="3" t="s">
        <v>259</v>
      </c>
    </row>
    <row r="162" spans="1:5">
      <c r="A162" s="14">
        <v>41873</v>
      </c>
      <c r="B162" s="3" t="s">
        <v>260</v>
      </c>
      <c r="C162" s="3">
        <v>4</v>
      </c>
      <c r="D162" s="3">
        <v>6000</v>
      </c>
      <c r="E162" s="3" t="s">
        <v>261</v>
      </c>
    </row>
    <row r="163" spans="1:5">
      <c r="A163" s="14">
        <v>41967</v>
      </c>
      <c r="B163" s="3" t="s">
        <v>260</v>
      </c>
      <c r="C163" s="3">
        <v>14</v>
      </c>
      <c r="D163" s="3">
        <v>21000</v>
      </c>
      <c r="E163" s="3" t="s">
        <v>263</v>
      </c>
    </row>
    <row r="164" spans="1:5">
      <c r="A164" s="14">
        <v>41973</v>
      </c>
      <c r="B164" s="3" t="s">
        <v>260</v>
      </c>
      <c r="C164" s="3">
        <v>14</v>
      </c>
      <c r="D164" s="3">
        <v>21000</v>
      </c>
      <c r="E164" s="3" t="s">
        <v>251</v>
      </c>
    </row>
    <row r="165" spans="1:5">
      <c r="A165" s="14">
        <v>41974</v>
      </c>
      <c r="B165" s="3" t="s">
        <v>260</v>
      </c>
      <c r="C165" s="3">
        <v>14</v>
      </c>
      <c r="D165" s="3">
        <v>21000</v>
      </c>
      <c r="E165" s="3" t="s">
        <v>257</v>
      </c>
    </row>
    <row r="166" spans="1:5">
      <c r="A166" s="14">
        <v>42045</v>
      </c>
      <c r="B166" s="3" t="s">
        <v>260</v>
      </c>
      <c r="C166" s="3">
        <v>10</v>
      </c>
      <c r="D166" s="3">
        <v>15000</v>
      </c>
      <c r="E166" s="3" t="s">
        <v>255</v>
      </c>
    </row>
    <row r="167" spans="1:5">
      <c r="A167" s="14">
        <v>42075</v>
      </c>
      <c r="B167" s="3" t="s">
        <v>260</v>
      </c>
      <c r="C167" s="3">
        <v>10</v>
      </c>
      <c r="D167" s="3">
        <v>15000</v>
      </c>
      <c r="E167" s="3" t="s">
        <v>253</v>
      </c>
    </row>
    <row r="168" spans="1:5">
      <c r="A168" s="14">
        <v>42113</v>
      </c>
      <c r="B168" s="3" t="s">
        <v>260</v>
      </c>
      <c r="C168" s="3">
        <v>10</v>
      </c>
      <c r="D168" s="3">
        <v>15000</v>
      </c>
      <c r="E168" s="3" t="s">
        <v>264</v>
      </c>
    </row>
    <row r="169" spans="1:5">
      <c r="A169" s="14">
        <v>42125</v>
      </c>
      <c r="B169" s="3" t="s">
        <v>260</v>
      </c>
      <c r="C169" s="3">
        <v>4</v>
      </c>
      <c r="D169" s="3">
        <v>6000</v>
      </c>
      <c r="E169" s="3" t="s">
        <v>259</v>
      </c>
    </row>
    <row r="170" spans="1:5">
      <c r="A170" s="14">
        <v>42391</v>
      </c>
      <c r="B170" s="3" t="s">
        <v>260</v>
      </c>
      <c r="C170" s="3">
        <v>4</v>
      </c>
      <c r="D170" s="3">
        <v>6000</v>
      </c>
      <c r="E170" s="3" t="s">
        <v>261</v>
      </c>
    </row>
    <row r="171" spans="1:5">
      <c r="A171" s="14">
        <v>42472</v>
      </c>
      <c r="B171" s="3" t="s">
        <v>260</v>
      </c>
      <c r="C171" s="3">
        <v>7</v>
      </c>
      <c r="D171" s="3">
        <v>10500</v>
      </c>
      <c r="E171" s="3" t="s">
        <v>263</v>
      </c>
    </row>
    <row r="172" spans="1:5">
      <c r="A172" s="14">
        <v>42527</v>
      </c>
      <c r="B172" s="3" t="s">
        <v>260</v>
      </c>
      <c r="C172" s="3">
        <v>7</v>
      </c>
      <c r="D172" s="3">
        <v>10500</v>
      </c>
      <c r="E172" s="3" t="s">
        <v>251</v>
      </c>
    </row>
    <row r="173" spans="1:5">
      <c r="A173" s="14">
        <v>42658</v>
      </c>
      <c r="B173" s="3" t="s">
        <v>260</v>
      </c>
      <c r="C173" s="3">
        <v>5</v>
      </c>
      <c r="D173" s="3">
        <v>7500</v>
      </c>
      <c r="E173" s="3" t="s">
        <v>257</v>
      </c>
    </row>
    <row r="174" spans="1:5">
      <c r="A174" s="14">
        <v>40923</v>
      </c>
      <c r="B174" s="3" t="s">
        <v>262</v>
      </c>
      <c r="C174" s="3">
        <v>4</v>
      </c>
      <c r="D174" s="3">
        <v>10000</v>
      </c>
      <c r="E174" s="3" t="s">
        <v>255</v>
      </c>
    </row>
    <row r="175" spans="1:5">
      <c r="A175" s="14">
        <v>40990</v>
      </c>
      <c r="B175" s="3" t="s">
        <v>262</v>
      </c>
      <c r="C175" s="3">
        <v>10</v>
      </c>
      <c r="D175" s="3">
        <v>25000</v>
      </c>
      <c r="E175" s="3" t="s">
        <v>264</v>
      </c>
    </row>
    <row r="176" spans="1:5">
      <c r="A176" s="14">
        <v>40990</v>
      </c>
      <c r="B176" s="3" t="s">
        <v>262</v>
      </c>
      <c r="C176" s="3">
        <v>8</v>
      </c>
      <c r="D176" s="3">
        <v>20000</v>
      </c>
      <c r="E176" s="3" t="s">
        <v>259</v>
      </c>
    </row>
    <row r="177" spans="1:5">
      <c r="A177" s="14">
        <v>40990</v>
      </c>
      <c r="B177" s="3" t="s">
        <v>262</v>
      </c>
      <c r="C177" s="3">
        <v>4</v>
      </c>
      <c r="D177" s="3">
        <v>10000</v>
      </c>
      <c r="E177" s="3" t="s">
        <v>253</v>
      </c>
    </row>
    <row r="178" spans="1:5">
      <c r="A178" s="14">
        <v>40991</v>
      </c>
      <c r="B178" s="3" t="s">
        <v>262</v>
      </c>
      <c r="C178" s="3">
        <v>8</v>
      </c>
      <c r="D178" s="3">
        <v>20000</v>
      </c>
      <c r="E178" s="3" t="s">
        <v>261</v>
      </c>
    </row>
    <row r="179" spans="1:5">
      <c r="A179" s="14">
        <v>40991</v>
      </c>
      <c r="B179" s="3" t="s">
        <v>262</v>
      </c>
      <c r="C179" s="3">
        <v>8</v>
      </c>
      <c r="D179" s="3">
        <v>20000</v>
      </c>
      <c r="E179" s="3" t="s">
        <v>263</v>
      </c>
    </row>
    <row r="180" spans="1:5">
      <c r="A180" s="14">
        <v>40991</v>
      </c>
      <c r="B180" s="3" t="s">
        <v>262</v>
      </c>
      <c r="C180" s="3">
        <v>5</v>
      </c>
      <c r="D180" s="3">
        <v>12500</v>
      </c>
      <c r="E180" s="3" t="s">
        <v>251</v>
      </c>
    </row>
    <row r="181" spans="1:5">
      <c r="A181" s="14">
        <v>40992</v>
      </c>
      <c r="B181" s="3" t="s">
        <v>262</v>
      </c>
      <c r="C181" s="3">
        <v>20</v>
      </c>
      <c r="D181" s="3">
        <v>50000</v>
      </c>
      <c r="E181" s="3" t="s">
        <v>253</v>
      </c>
    </row>
    <row r="182" spans="1:5">
      <c r="A182" s="14">
        <v>40992</v>
      </c>
      <c r="B182" s="3" t="s">
        <v>262</v>
      </c>
      <c r="C182" s="3">
        <v>5</v>
      </c>
      <c r="D182" s="3">
        <v>12500</v>
      </c>
      <c r="E182" s="3" t="s">
        <v>255</v>
      </c>
    </row>
    <row r="183" spans="1:5">
      <c r="A183" s="14">
        <v>40992</v>
      </c>
      <c r="B183" s="3" t="s">
        <v>262</v>
      </c>
      <c r="C183" s="3">
        <v>5</v>
      </c>
      <c r="D183" s="3">
        <v>12500</v>
      </c>
      <c r="E183" s="3" t="s">
        <v>257</v>
      </c>
    </row>
    <row r="184" spans="1:5">
      <c r="A184" s="14">
        <v>41276</v>
      </c>
      <c r="B184" s="3" t="s">
        <v>262</v>
      </c>
      <c r="C184" s="3">
        <v>20</v>
      </c>
      <c r="D184" s="3">
        <v>50000</v>
      </c>
      <c r="E184" s="3" t="s">
        <v>264</v>
      </c>
    </row>
    <row r="185" spans="1:5">
      <c r="A185" s="14">
        <v>41352</v>
      </c>
      <c r="B185" s="3" t="s">
        <v>262</v>
      </c>
      <c r="C185" s="3">
        <v>20</v>
      </c>
      <c r="D185" s="3">
        <v>50000</v>
      </c>
      <c r="E185" s="3" t="s">
        <v>259</v>
      </c>
    </row>
    <row r="186" spans="1:5">
      <c r="A186" s="14">
        <v>41431</v>
      </c>
      <c r="B186" s="3" t="s">
        <v>262</v>
      </c>
      <c r="C186" s="3">
        <v>15</v>
      </c>
      <c r="D186" s="3">
        <v>37500</v>
      </c>
      <c r="E186" s="3" t="s">
        <v>261</v>
      </c>
    </row>
    <row r="187" spans="1:5">
      <c r="A187" s="14">
        <v>41466</v>
      </c>
      <c r="B187" s="3" t="s">
        <v>262</v>
      </c>
      <c r="C187" s="3">
        <v>15</v>
      </c>
      <c r="D187" s="3">
        <v>37500</v>
      </c>
      <c r="E187" s="3" t="s">
        <v>263</v>
      </c>
    </row>
    <row r="188" spans="1:5">
      <c r="A188" s="14">
        <v>41542</v>
      </c>
      <c r="B188" s="3" t="s">
        <v>262</v>
      </c>
      <c r="C188" s="3">
        <v>15</v>
      </c>
      <c r="D188" s="3">
        <v>37500</v>
      </c>
      <c r="E188" s="3" t="s">
        <v>251</v>
      </c>
    </row>
    <row r="189" spans="1:5">
      <c r="A189" s="14">
        <v>41580</v>
      </c>
      <c r="B189" s="3" t="s">
        <v>262</v>
      </c>
      <c r="C189" s="3">
        <v>12</v>
      </c>
      <c r="D189" s="3">
        <v>30000</v>
      </c>
      <c r="E189" s="3" t="s">
        <v>257</v>
      </c>
    </row>
    <row r="190" spans="1:5">
      <c r="A190" s="14">
        <v>41618</v>
      </c>
      <c r="B190" s="3" t="s">
        <v>262</v>
      </c>
      <c r="C190" s="3">
        <v>12</v>
      </c>
      <c r="D190" s="3">
        <v>30000</v>
      </c>
      <c r="E190" s="3" t="s">
        <v>255</v>
      </c>
    </row>
    <row r="191" spans="1:5">
      <c r="A191" s="14">
        <v>41618</v>
      </c>
      <c r="B191" s="3" t="s">
        <v>262</v>
      </c>
      <c r="C191" s="3">
        <v>12</v>
      </c>
      <c r="D191" s="3">
        <v>30000</v>
      </c>
      <c r="E191" s="3" t="s">
        <v>253</v>
      </c>
    </row>
    <row r="192" spans="1:5">
      <c r="A192" s="14">
        <v>41654</v>
      </c>
      <c r="B192" s="3" t="s">
        <v>262</v>
      </c>
      <c r="C192" s="3">
        <v>8</v>
      </c>
      <c r="D192" s="3">
        <v>20000</v>
      </c>
      <c r="E192" s="3" t="s">
        <v>259</v>
      </c>
    </row>
    <row r="193" spans="1:5">
      <c r="A193" s="14">
        <v>41654</v>
      </c>
      <c r="B193" s="3" t="s">
        <v>262</v>
      </c>
      <c r="C193" s="3">
        <v>8</v>
      </c>
      <c r="D193" s="3">
        <v>20000</v>
      </c>
      <c r="E193" s="3" t="s">
        <v>264</v>
      </c>
    </row>
    <row r="194" spans="1:5">
      <c r="A194" s="14">
        <v>41680</v>
      </c>
      <c r="B194" s="3" t="s">
        <v>262</v>
      </c>
      <c r="C194" s="3">
        <v>8</v>
      </c>
      <c r="D194" s="3">
        <v>20000</v>
      </c>
      <c r="E194" s="3" t="s">
        <v>261</v>
      </c>
    </row>
    <row r="195" spans="1:5">
      <c r="A195" s="14">
        <v>41682</v>
      </c>
      <c r="B195" s="3" t="s">
        <v>262</v>
      </c>
      <c r="C195" s="3">
        <v>8</v>
      </c>
      <c r="D195" s="3">
        <v>20000</v>
      </c>
      <c r="E195" s="3" t="s">
        <v>263</v>
      </c>
    </row>
    <row r="196" spans="1:5">
      <c r="A196" s="14">
        <v>41700</v>
      </c>
      <c r="B196" s="3" t="s">
        <v>262</v>
      </c>
      <c r="C196" s="3">
        <v>2</v>
      </c>
      <c r="D196" s="3">
        <v>5000</v>
      </c>
      <c r="E196" s="3" t="s">
        <v>251</v>
      </c>
    </row>
    <row r="197" spans="1:5">
      <c r="A197" s="14">
        <v>41711</v>
      </c>
      <c r="B197" s="3" t="s">
        <v>262</v>
      </c>
      <c r="C197" s="3">
        <v>2</v>
      </c>
      <c r="D197" s="3">
        <v>5000</v>
      </c>
      <c r="E197" s="3" t="s">
        <v>257</v>
      </c>
    </row>
    <row r="198" spans="1:5">
      <c r="A198" s="14">
        <v>41736</v>
      </c>
      <c r="B198" s="3" t="s">
        <v>262</v>
      </c>
      <c r="C198" s="3">
        <v>5</v>
      </c>
      <c r="D198" s="3">
        <v>12500</v>
      </c>
      <c r="E198" s="3" t="s">
        <v>255</v>
      </c>
    </row>
    <row r="199" spans="1:5">
      <c r="A199" s="14">
        <v>41736</v>
      </c>
      <c r="B199" s="3" t="s">
        <v>262</v>
      </c>
      <c r="C199" s="3">
        <v>5</v>
      </c>
      <c r="D199" s="3">
        <v>12500</v>
      </c>
      <c r="E199" s="3" t="s">
        <v>264</v>
      </c>
    </row>
    <row r="200" spans="1:5">
      <c r="A200" s="14">
        <v>41736</v>
      </c>
      <c r="B200" s="3" t="s">
        <v>262</v>
      </c>
      <c r="C200" s="3">
        <v>5</v>
      </c>
      <c r="D200" s="3">
        <v>12500</v>
      </c>
      <c r="E200" s="3" t="s">
        <v>253</v>
      </c>
    </row>
    <row r="201" spans="1:5">
      <c r="A201" s="14">
        <v>41737</v>
      </c>
      <c r="B201" s="3" t="s">
        <v>262</v>
      </c>
      <c r="C201" s="3">
        <v>4</v>
      </c>
      <c r="D201" s="3">
        <v>10000</v>
      </c>
      <c r="E201" s="3" t="s">
        <v>259</v>
      </c>
    </row>
    <row r="202" spans="1:5">
      <c r="A202" s="14">
        <v>41740</v>
      </c>
      <c r="B202" s="3" t="s">
        <v>262</v>
      </c>
      <c r="C202" s="3">
        <v>4</v>
      </c>
      <c r="D202" s="3">
        <v>10000</v>
      </c>
      <c r="E202" s="3" t="s">
        <v>261</v>
      </c>
    </row>
    <row r="203" spans="1:5">
      <c r="A203" s="14">
        <v>41853</v>
      </c>
      <c r="B203" s="3" t="s">
        <v>262</v>
      </c>
      <c r="C203" s="3">
        <v>4</v>
      </c>
      <c r="D203" s="3">
        <v>10000</v>
      </c>
      <c r="E203" s="3" t="s">
        <v>263</v>
      </c>
    </row>
    <row r="204" spans="1:5">
      <c r="A204" s="14">
        <v>41866</v>
      </c>
      <c r="B204" s="3" t="s">
        <v>262</v>
      </c>
      <c r="C204" s="3">
        <v>4</v>
      </c>
      <c r="D204" s="3">
        <v>10000</v>
      </c>
      <c r="E204" s="3" t="s">
        <v>251</v>
      </c>
    </row>
    <row r="205" spans="1:5">
      <c r="A205" s="14">
        <v>41923</v>
      </c>
      <c r="B205" s="3" t="s">
        <v>262</v>
      </c>
      <c r="C205" s="3">
        <v>14</v>
      </c>
      <c r="D205" s="3">
        <v>35000</v>
      </c>
      <c r="E205" s="3" t="s">
        <v>257</v>
      </c>
    </row>
    <row r="206" spans="1:5">
      <c r="A206" s="14">
        <v>41972</v>
      </c>
      <c r="B206" s="3" t="s">
        <v>262</v>
      </c>
      <c r="C206" s="3">
        <v>14</v>
      </c>
      <c r="D206" s="3">
        <v>35000</v>
      </c>
      <c r="E206" s="3" t="s">
        <v>255</v>
      </c>
    </row>
    <row r="207" spans="1:5">
      <c r="A207" s="14">
        <v>41974</v>
      </c>
      <c r="B207" s="3" t="s">
        <v>262</v>
      </c>
      <c r="C207" s="3">
        <v>14</v>
      </c>
      <c r="D207" s="3">
        <v>35000</v>
      </c>
      <c r="E207" s="3" t="s">
        <v>253</v>
      </c>
    </row>
    <row r="208" spans="1:5">
      <c r="A208" s="14">
        <v>42045</v>
      </c>
      <c r="B208" s="3" t="s">
        <v>262</v>
      </c>
      <c r="C208" s="3">
        <v>14</v>
      </c>
      <c r="D208" s="3">
        <v>35000</v>
      </c>
      <c r="E208" s="3" t="s">
        <v>264</v>
      </c>
    </row>
    <row r="209" spans="1:5">
      <c r="A209" s="14">
        <v>42054</v>
      </c>
      <c r="B209" s="3" t="s">
        <v>262</v>
      </c>
      <c r="C209" s="3">
        <v>10</v>
      </c>
      <c r="D209" s="3">
        <v>25000</v>
      </c>
      <c r="E209" s="3" t="s">
        <v>259</v>
      </c>
    </row>
    <row r="210" spans="1:5">
      <c r="A210" s="14">
        <v>42087</v>
      </c>
      <c r="B210" s="3" t="s">
        <v>262</v>
      </c>
      <c r="C210" s="3">
        <v>10</v>
      </c>
      <c r="D210" s="3">
        <v>25000</v>
      </c>
      <c r="E210" s="3" t="s">
        <v>261</v>
      </c>
    </row>
    <row r="211" spans="1:5">
      <c r="A211" s="14">
        <v>42125</v>
      </c>
      <c r="B211" s="3" t="s">
        <v>262</v>
      </c>
      <c r="C211" s="3">
        <v>4</v>
      </c>
      <c r="D211" s="3">
        <v>10000</v>
      </c>
      <c r="E211" s="3" t="s">
        <v>263</v>
      </c>
    </row>
    <row r="212" spans="1:5">
      <c r="A212" s="14">
        <v>42391</v>
      </c>
      <c r="B212" s="3" t="s">
        <v>262</v>
      </c>
      <c r="C212" s="3">
        <v>4</v>
      </c>
      <c r="D212" s="3">
        <v>10000</v>
      </c>
      <c r="E212" s="3" t="s">
        <v>251</v>
      </c>
    </row>
    <row r="213" spans="1:5">
      <c r="A213" s="14">
        <v>42417</v>
      </c>
      <c r="B213" s="3" t="s">
        <v>262</v>
      </c>
      <c r="C213" s="3">
        <v>7</v>
      </c>
      <c r="D213" s="3">
        <v>17500</v>
      </c>
      <c r="E213" s="3" t="s">
        <v>257</v>
      </c>
    </row>
    <row r="214" spans="1:5">
      <c r="A214" s="14">
        <v>42494</v>
      </c>
      <c r="B214" s="3" t="s">
        <v>262</v>
      </c>
      <c r="C214" s="3">
        <v>7</v>
      </c>
      <c r="D214" s="3">
        <v>17500</v>
      </c>
      <c r="E214" s="3" t="s">
        <v>255</v>
      </c>
    </row>
    <row r="215" spans="1:5">
      <c r="A215" s="14">
        <v>42640</v>
      </c>
      <c r="B215" s="3" t="s">
        <v>262</v>
      </c>
      <c r="C215" s="3">
        <v>5</v>
      </c>
      <c r="D215" s="3">
        <v>12500</v>
      </c>
      <c r="E215" s="3" t="s">
        <v>253</v>
      </c>
    </row>
    <row r="216" spans="1:5">
      <c r="A216" s="14">
        <v>40923</v>
      </c>
      <c r="B216" s="3" t="s">
        <v>250</v>
      </c>
      <c r="C216" s="3">
        <v>12</v>
      </c>
      <c r="D216" s="3">
        <v>43200</v>
      </c>
      <c r="E216" s="3" t="s">
        <v>257</v>
      </c>
    </row>
    <row r="217" spans="1:5">
      <c r="A217" s="14">
        <v>40923</v>
      </c>
      <c r="B217" s="3" t="s">
        <v>250</v>
      </c>
      <c r="C217" s="3">
        <v>2</v>
      </c>
      <c r="D217" s="3">
        <v>7200</v>
      </c>
      <c r="E217" s="3" t="s">
        <v>251</v>
      </c>
    </row>
    <row r="218" spans="1:5">
      <c r="A218" s="14">
        <v>40990</v>
      </c>
      <c r="B218" s="3" t="s">
        <v>250</v>
      </c>
      <c r="C218" s="3">
        <v>10</v>
      </c>
      <c r="D218" s="3">
        <v>36000</v>
      </c>
      <c r="E218" s="3" t="s">
        <v>255</v>
      </c>
    </row>
    <row r="219" spans="1:5">
      <c r="A219" s="14">
        <v>40990</v>
      </c>
      <c r="B219" s="3" t="s">
        <v>250</v>
      </c>
      <c r="C219" s="3">
        <v>10</v>
      </c>
      <c r="D219" s="3">
        <v>36000</v>
      </c>
      <c r="E219" s="3" t="s">
        <v>253</v>
      </c>
    </row>
    <row r="220" spans="1:5">
      <c r="A220" s="14">
        <v>40990</v>
      </c>
      <c r="B220" s="3" t="s">
        <v>250</v>
      </c>
      <c r="C220" s="3">
        <v>8</v>
      </c>
      <c r="D220" s="3">
        <v>28800</v>
      </c>
      <c r="E220" s="3" t="s">
        <v>264</v>
      </c>
    </row>
    <row r="221" spans="1:5">
      <c r="A221" s="14">
        <v>40991</v>
      </c>
      <c r="B221" s="3" t="s">
        <v>250</v>
      </c>
      <c r="C221" s="3">
        <v>8</v>
      </c>
      <c r="D221" s="3">
        <v>28800</v>
      </c>
      <c r="E221" s="3" t="s">
        <v>259</v>
      </c>
    </row>
    <row r="222" spans="1:5">
      <c r="A222" s="14">
        <v>40991</v>
      </c>
      <c r="B222" s="3" t="s">
        <v>250</v>
      </c>
      <c r="C222" s="3">
        <v>5</v>
      </c>
      <c r="D222" s="3">
        <v>18000</v>
      </c>
      <c r="E222" s="3" t="s">
        <v>261</v>
      </c>
    </row>
    <row r="223" spans="1:5">
      <c r="A223" s="14">
        <v>40991</v>
      </c>
      <c r="B223" s="3" t="s">
        <v>250</v>
      </c>
      <c r="C223" s="3">
        <v>5</v>
      </c>
      <c r="D223" s="3">
        <v>18000</v>
      </c>
      <c r="E223" s="3" t="s">
        <v>263</v>
      </c>
    </row>
    <row r="224" spans="1:5">
      <c r="A224" s="14">
        <v>40992</v>
      </c>
      <c r="B224" s="3" t="s">
        <v>250</v>
      </c>
      <c r="C224" s="3">
        <v>5</v>
      </c>
      <c r="D224" s="3">
        <v>18000</v>
      </c>
      <c r="E224" s="3" t="s">
        <v>251</v>
      </c>
    </row>
    <row r="225" spans="1:5">
      <c r="A225" s="14">
        <v>40992</v>
      </c>
      <c r="B225" s="3" t="s">
        <v>250</v>
      </c>
      <c r="C225" s="3">
        <v>5</v>
      </c>
      <c r="D225" s="3">
        <v>18000</v>
      </c>
      <c r="E225" s="3" t="s">
        <v>257</v>
      </c>
    </row>
    <row r="226" spans="1:5">
      <c r="A226" s="14">
        <v>41272</v>
      </c>
      <c r="B226" s="3" t="s">
        <v>250</v>
      </c>
      <c r="C226" s="3">
        <v>20</v>
      </c>
      <c r="D226" s="3">
        <v>72000</v>
      </c>
      <c r="E226" s="3" t="s">
        <v>255</v>
      </c>
    </row>
    <row r="227" spans="1:5">
      <c r="A227" s="14">
        <v>41276</v>
      </c>
      <c r="B227" s="3" t="s">
        <v>250</v>
      </c>
      <c r="C227" s="3">
        <v>20</v>
      </c>
      <c r="D227" s="3">
        <v>72000</v>
      </c>
      <c r="E227" s="3" t="s">
        <v>253</v>
      </c>
    </row>
    <row r="228" spans="1:5">
      <c r="A228" s="14">
        <v>41352</v>
      </c>
      <c r="B228" s="3" t="s">
        <v>250</v>
      </c>
      <c r="C228" s="3">
        <v>20</v>
      </c>
      <c r="D228" s="3">
        <v>72000</v>
      </c>
      <c r="E228" s="3" t="s">
        <v>264</v>
      </c>
    </row>
    <row r="229" spans="1:5">
      <c r="A229" s="14">
        <v>41431</v>
      </c>
      <c r="B229" s="3" t="s">
        <v>250</v>
      </c>
      <c r="C229" s="3">
        <v>15</v>
      </c>
      <c r="D229" s="3">
        <v>54000</v>
      </c>
      <c r="E229" s="3" t="s">
        <v>259</v>
      </c>
    </row>
    <row r="230" spans="1:5">
      <c r="A230" s="14">
        <v>41508</v>
      </c>
      <c r="B230" s="3" t="s">
        <v>250</v>
      </c>
      <c r="C230" s="3">
        <v>15</v>
      </c>
      <c r="D230" s="3">
        <v>54000</v>
      </c>
      <c r="E230" s="3" t="s">
        <v>261</v>
      </c>
    </row>
    <row r="231" spans="1:5">
      <c r="A231" s="14">
        <v>41542</v>
      </c>
      <c r="B231" s="3" t="s">
        <v>250</v>
      </c>
      <c r="C231" s="3">
        <v>12</v>
      </c>
      <c r="D231" s="3">
        <v>43200</v>
      </c>
      <c r="E231" s="3" t="s">
        <v>263</v>
      </c>
    </row>
    <row r="232" spans="1:5">
      <c r="A232" s="14">
        <v>41580</v>
      </c>
      <c r="B232" s="3" t="s">
        <v>250</v>
      </c>
      <c r="C232" s="3">
        <v>12</v>
      </c>
      <c r="D232" s="3">
        <v>43200</v>
      </c>
      <c r="E232" s="3" t="s">
        <v>251</v>
      </c>
    </row>
    <row r="233" spans="1:5">
      <c r="A233" s="14">
        <v>41618</v>
      </c>
      <c r="B233" s="3" t="s">
        <v>250</v>
      </c>
      <c r="C233" s="3">
        <v>12</v>
      </c>
      <c r="D233" s="3">
        <v>43200</v>
      </c>
      <c r="E233" s="3" t="s">
        <v>255</v>
      </c>
    </row>
    <row r="234" spans="1:5">
      <c r="A234" s="14">
        <v>41618</v>
      </c>
      <c r="B234" s="3" t="s">
        <v>250</v>
      </c>
      <c r="C234" s="3">
        <v>12</v>
      </c>
      <c r="D234" s="3">
        <v>43200</v>
      </c>
      <c r="E234" s="3" t="s">
        <v>257</v>
      </c>
    </row>
    <row r="235" spans="1:5">
      <c r="A235" s="14">
        <v>41654</v>
      </c>
      <c r="B235" s="3" t="s">
        <v>250</v>
      </c>
      <c r="C235" s="3">
        <v>8</v>
      </c>
      <c r="D235" s="3">
        <v>28800</v>
      </c>
      <c r="E235" s="3" t="s">
        <v>264</v>
      </c>
    </row>
    <row r="236" spans="1:5">
      <c r="A236" s="14">
        <v>41654</v>
      </c>
      <c r="B236" s="3" t="s">
        <v>250</v>
      </c>
      <c r="C236" s="3">
        <v>8</v>
      </c>
      <c r="D236" s="3">
        <v>28800</v>
      </c>
      <c r="E236" s="3" t="s">
        <v>253</v>
      </c>
    </row>
    <row r="237" spans="1:5">
      <c r="A237" s="14">
        <v>41680</v>
      </c>
      <c r="B237" s="3" t="s">
        <v>250</v>
      </c>
      <c r="C237" s="3">
        <v>8</v>
      </c>
      <c r="D237" s="3">
        <v>28800</v>
      </c>
      <c r="E237" s="3" t="s">
        <v>259</v>
      </c>
    </row>
    <row r="238" spans="1:5">
      <c r="A238" s="14">
        <v>41684</v>
      </c>
      <c r="B238" s="3" t="s">
        <v>250</v>
      </c>
      <c r="C238" s="3">
        <v>8</v>
      </c>
      <c r="D238" s="3">
        <v>28800</v>
      </c>
      <c r="E238" s="3" t="s">
        <v>261</v>
      </c>
    </row>
    <row r="239" spans="1:5">
      <c r="A239" s="14">
        <v>41700</v>
      </c>
      <c r="B239" s="3" t="s">
        <v>250</v>
      </c>
      <c r="C239" s="3">
        <v>2</v>
      </c>
      <c r="D239" s="3">
        <v>7200</v>
      </c>
      <c r="E239" s="3" t="s">
        <v>263</v>
      </c>
    </row>
    <row r="240" spans="1:5">
      <c r="A240" s="14">
        <v>41711</v>
      </c>
      <c r="B240" s="3" t="s">
        <v>250</v>
      </c>
      <c r="C240" s="3">
        <v>2</v>
      </c>
      <c r="D240" s="3">
        <v>7200</v>
      </c>
      <c r="E240" s="3" t="s">
        <v>251</v>
      </c>
    </row>
    <row r="241" spans="1:5">
      <c r="A241" s="14">
        <v>41736</v>
      </c>
      <c r="B241" s="3" t="s">
        <v>250</v>
      </c>
      <c r="C241" s="3">
        <v>5</v>
      </c>
      <c r="D241" s="3">
        <v>18000</v>
      </c>
      <c r="E241" s="3" t="s">
        <v>255</v>
      </c>
    </row>
    <row r="242" spans="1:5">
      <c r="A242" s="14">
        <v>41736</v>
      </c>
      <c r="B242" s="3" t="s">
        <v>250</v>
      </c>
      <c r="C242" s="3">
        <v>5</v>
      </c>
      <c r="D242" s="3">
        <v>18000</v>
      </c>
      <c r="E242" s="3" t="s">
        <v>257</v>
      </c>
    </row>
    <row r="243" spans="1:5">
      <c r="A243" s="14">
        <v>41736</v>
      </c>
      <c r="B243" s="3" t="s">
        <v>250</v>
      </c>
      <c r="C243" s="3">
        <v>5</v>
      </c>
      <c r="D243" s="3">
        <v>18000</v>
      </c>
      <c r="E243" s="3" t="s">
        <v>253</v>
      </c>
    </row>
    <row r="244" spans="1:5">
      <c r="A244" s="14">
        <v>41737</v>
      </c>
      <c r="B244" s="3" t="s">
        <v>250</v>
      </c>
      <c r="C244" s="3">
        <v>4</v>
      </c>
      <c r="D244" s="3">
        <v>14400</v>
      </c>
      <c r="E244" s="3" t="s">
        <v>264</v>
      </c>
    </row>
    <row r="245" spans="1:5">
      <c r="A245" s="14">
        <v>41740</v>
      </c>
      <c r="B245" s="3" t="s">
        <v>250</v>
      </c>
      <c r="C245" s="3">
        <v>4</v>
      </c>
      <c r="D245" s="3">
        <v>14400</v>
      </c>
      <c r="E245" s="3" t="s">
        <v>259</v>
      </c>
    </row>
    <row r="246" spans="1:5">
      <c r="A246" s="14">
        <v>41866</v>
      </c>
      <c r="B246" s="3" t="s">
        <v>250</v>
      </c>
      <c r="C246" s="3">
        <v>4</v>
      </c>
      <c r="D246" s="3">
        <v>14400</v>
      </c>
      <c r="E246" s="3" t="s">
        <v>261</v>
      </c>
    </row>
    <row r="247" spans="1:5">
      <c r="A247" s="14">
        <v>41866</v>
      </c>
      <c r="B247" s="3" t="s">
        <v>250</v>
      </c>
      <c r="C247" s="3">
        <v>4</v>
      </c>
      <c r="D247" s="3">
        <v>14400</v>
      </c>
      <c r="E247" s="3" t="s">
        <v>263</v>
      </c>
    </row>
    <row r="248" spans="1:5">
      <c r="A248" s="14">
        <v>41967</v>
      </c>
      <c r="B248" s="3" t="s">
        <v>250</v>
      </c>
      <c r="C248" s="3">
        <v>14</v>
      </c>
      <c r="D248" s="3">
        <v>50400</v>
      </c>
      <c r="E248" s="3" t="s">
        <v>251</v>
      </c>
    </row>
    <row r="249" spans="1:5">
      <c r="A249" s="14">
        <v>41972</v>
      </c>
      <c r="B249" s="3" t="s">
        <v>250</v>
      </c>
      <c r="C249" s="3">
        <v>14</v>
      </c>
      <c r="D249" s="3">
        <v>50400</v>
      </c>
      <c r="E249" s="3" t="s">
        <v>257</v>
      </c>
    </row>
    <row r="250" spans="1:5">
      <c r="A250" s="14">
        <v>41974</v>
      </c>
      <c r="B250" s="3" t="s">
        <v>250</v>
      </c>
      <c r="C250" s="3">
        <v>14</v>
      </c>
      <c r="D250" s="3">
        <v>50400</v>
      </c>
      <c r="E250" s="3" t="s">
        <v>255</v>
      </c>
    </row>
    <row r="251" spans="1:5">
      <c r="A251" s="14">
        <v>42045</v>
      </c>
      <c r="B251" s="3" t="s">
        <v>250</v>
      </c>
      <c r="C251" s="3">
        <v>14</v>
      </c>
      <c r="D251" s="3">
        <v>50400</v>
      </c>
      <c r="E251" s="3" t="s">
        <v>253</v>
      </c>
    </row>
    <row r="252" spans="1:5">
      <c r="A252" s="14">
        <v>42075</v>
      </c>
      <c r="B252" s="3" t="s">
        <v>250</v>
      </c>
      <c r="C252" s="3">
        <v>10</v>
      </c>
      <c r="D252" s="3">
        <v>36000</v>
      </c>
      <c r="E252" s="3" t="s">
        <v>264</v>
      </c>
    </row>
    <row r="253" spans="1:5">
      <c r="A253" s="14">
        <v>42087</v>
      </c>
      <c r="B253" s="3" t="s">
        <v>250</v>
      </c>
      <c r="C253" s="3">
        <v>10</v>
      </c>
      <c r="D253" s="3">
        <v>36000</v>
      </c>
      <c r="E253" s="3" t="s">
        <v>259</v>
      </c>
    </row>
    <row r="254" spans="1:5">
      <c r="A254" s="14">
        <v>42125</v>
      </c>
      <c r="B254" s="3" t="s">
        <v>250</v>
      </c>
      <c r="C254" s="3">
        <v>4</v>
      </c>
      <c r="D254" s="3">
        <v>14400</v>
      </c>
      <c r="E254" s="3" t="s">
        <v>261</v>
      </c>
    </row>
    <row r="255" spans="1:5">
      <c r="A255" s="14">
        <v>42391</v>
      </c>
      <c r="B255" s="3" t="s">
        <v>250</v>
      </c>
      <c r="C255" s="3">
        <v>4</v>
      </c>
      <c r="D255" s="3">
        <v>14400</v>
      </c>
      <c r="E255" s="3" t="s">
        <v>263</v>
      </c>
    </row>
    <row r="256" spans="1:5">
      <c r="A256" s="14">
        <v>42472</v>
      </c>
      <c r="B256" s="3" t="s">
        <v>250</v>
      </c>
      <c r="C256" s="3">
        <v>7</v>
      </c>
      <c r="D256" s="3">
        <v>25200</v>
      </c>
      <c r="E256" s="3" t="s">
        <v>251</v>
      </c>
    </row>
    <row r="257" spans="1:5">
      <c r="A257" s="14">
        <v>42494</v>
      </c>
      <c r="B257" s="3" t="s">
        <v>250</v>
      </c>
      <c r="C257" s="3">
        <v>7</v>
      </c>
      <c r="D257" s="3">
        <v>25200</v>
      </c>
      <c r="E257" s="3" t="s">
        <v>257</v>
      </c>
    </row>
    <row r="258" spans="1:5">
      <c r="A258" s="14">
        <v>42658</v>
      </c>
      <c r="B258" s="3" t="s">
        <v>250</v>
      </c>
      <c r="C258" s="3">
        <v>5</v>
      </c>
      <c r="D258" s="3">
        <v>18000</v>
      </c>
      <c r="E258" s="3" t="s">
        <v>255</v>
      </c>
    </row>
    <row r="259" spans="1:5">
      <c r="A259" s="14">
        <v>40923</v>
      </c>
      <c r="B259" s="3" t="s">
        <v>252</v>
      </c>
      <c r="C259" s="3">
        <v>3</v>
      </c>
      <c r="D259" s="3">
        <v>6600</v>
      </c>
      <c r="E259" s="3" t="s">
        <v>259</v>
      </c>
    </row>
    <row r="260" spans="1:5">
      <c r="A260" s="14">
        <v>40990</v>
      </c>
      <c r="B260" s="3" t="s">
        <v>252</v>
      </c>
      <c r="C260" s="3">
        <v>10</v>
      </c>
      <c r="D260" s="3">
        <v>22000</v>
      </c>
      <c r="E260" s="3" t="s">
        <v>251</v>
      </c>
    </row>
    <row r="261" spans="1:5">
      <c r="A261" s="14">
        <v>40990</v>
      </c>
      <c r="B261" s="3" t="s">
        <v>252</v>
      </c>
      <c r="C261" s="3">
        <v>10</v>
      </c>
      <c r="D261" s="3">
        <v>22000</v>
      </c>
      <c r="E261" s="3" t="s">
        <v>263</v>
      </c>
    </row>
    <row r="262" spans="1:5">
      <c r="A262" s="14">
        <v>40990</v>
      </c>
      <c r="B262" s="3" t="s">
        <v>252</v>
      </c>
      <c r="C262" s="3">
        <v>8</v>
      </c>
      <c r="D262" s="3">
        <v>17600</v>
      </c>
      <c r="E262" s="3" t="s">
        <v>257</v>
      </c>
    </row>
    <row r="263" spans="1:5">
      <c r="A263" s="14">
        <v>40990</v>
      </c>
      <c r="B263" s="3" t="s">
        <v>252</v>
      </c>
      <c r="C263" s="3">
        <v>4</v>
      </c>
      <c r="D263" s="3">
        <v>8800</v>
      </c>
      <c r="E263" s="3" t="s">
        <v>261</v>
      </c>
    </row>
    <row r="264" spans="1:5">
      <c r="A264" s="14">
        <v>40991</v>
      </c>
      <c r="B264" s="3" t="s">
        <v>252</v>
      </c>
      <c r="C264" s="3">
        <v>8</v>
      </c>
      <c r="D264" s="3">
        <v>17600</v>
      </c>
      <c r="E264" s="3" t="s">
        <v>255</v>
      </c>
    </row>
    <row r="265" spans="1:5">
      <c r="A265" s="14">
        <v>40991</v>
      </c>
      <c r="B265" s="3" t="s">
        <v>252</v>
      </c>
      <c r="C265" s="3">
        <v>5</v>
      </c>
      <c r="D265" s="3">
        <v>11000</v>
      </c>
      <c r="E265" s="3" t="s">
        <v>264</v>
      </c>
    </row>
    <row r="266" spans="1:5">
      <c r="A266" s="14">
        <v>40991</v>
      </c>
      <c r="B266" s="3" t="s">
        <v>252</v>
      </c>
      <c r="C266" s="3">
        <v>5</v>
      </c>
      <c r="D266" s="3">
        <v>11000</v>
      </c>
      <c r="E266" s="3" t="s">
        <v>253</v>
      </c>
    </row>
    <row r="267" spans="1:5">
      <c r="A267" s="14">
        <v>40992</v>
      </c>
      <c r="B267" s="3" t="s">
        <v>252</v>
      </c>
      <c r="C267" s="3">
        <v>5</v>
      </c>
      <c r="D267" s="3">
        <v>11000</v>
      </c>
      <c r="E267" s="3" t="s">
        <v>261</v>
      </c>
    </row>
    <row r="268" spans="1:5">
      <c r="A268" s="14">
        <v>40992</v>
      </c>
      <c r="B268" s="3" t="s">
        <v>252</v>
      </c>
      <c r="C268" s="3">
        <v>5</v>
      </c>
      <c r="D268" s="3">
        <v>11000</v>
      </c>
      <c r="E268" s="3" t="s">
        <v>259</v>
      </c>
    </row>
    <row r="269" spans="1:5">
      <c r="A269" s="14">
        <v>41272</v>
      </c>
      <c r="B269" s="3" t="s">
        <v>252</v>
      </c>
      <c r="C269" s="3">
        <v>20</v>
      </c>
      <c r="D269" s="3">
        <v>44000</v>
      </c>
      <c r="E269" s="3" t="s">
        <v>263</v>
      </c>
    </row>
    <row r="270" spans="1:5">
      <c r="A270" s="14">
        <v>41305</v>
      </c>
      <c r="B270" s="3" t="s">
        <v>252</v>
      </c>
      <c r="C270" s="3">
        <v>20</v>
      </c>
      <c r="D270" s="3">
        <v>44000</v>
      </c>
      <c r="E270" s="3" t="s">
        <v>251</v>
      </c>
    </row>
    <row r="271" spans="1:5">
      <c r="A271" s="14">
        <v>41371</v>
      </c>
      <c r="B271" s="3" t="s">
        <v>252</v>
      </c>
      <c r="C271" s="3">
        <v>15</v>
      </c>
      <c r="D271" s="3">
        <v>33000</v>
      </c>
      <c r="E271" s="3" t="s">
        <v>257</v>
      </c>
    </row>
    <row r="272" spans="1:5">
      <c r="A272" s="14">
        <v>41466</v>
      </c>
      <c r="B272" s="3" t="s">
        <v>252</v>
      </c>
      <c r="C272" s="3">
        <v>15</v>
      </c>
      <c r="D272" s="3">
        <v>33000</v>
      </c>
      <c r="E272" s="3" t="s">
        <v>255</v>
      </c>
    </row>
    <row r="273" spans="1:5">
      <c r="A273" s="14">
        <v>41508</v>
      </c>
      <c r="B273" s="3" t="s">
        <v>252</v>
      </c>
      <c r="C273" s="3">
        <v>15</v>
      </c>
      <c r="D273" s="3">
        <v>33000</v>
      </c>
      <c r="E273" s="3" t="s">
        <v>253</v>
      </c>
    </row>
    <row r="274" spans="1:5">
      <c r="A274" s="14">
        <v>41561</v>
      </c>
      <c r="B274" s="3" t="s">
        <v>252</v>
      </c>
      <c r="C274" s="3">
        <v>12</v>
      </c>
      <c r="D274" s="3">
        <v>26400</v>
      </c>
      <c r="E274" s="3" t="s">
        <v>264</v>
      </c>
    </row>
    <row r="275" spans="1:5">
      <c r="A275" s="14">
        <v>41618</v>
      </c>
      <c r="B275" s="3" t="s">
        <v>252</v>
      </c>
      <c r="C275" s="3">
        <v>12</v>
      </c>
      <c r="D275" s="3">
        <v>26400</v>
      </c>
      <c r="E275" s="3" t="s">
        <v>261</v>
      </c>
    </row>
    <row r="276" spans="1:5">
      <c r="A276" s="14">
        <v>41618</v>
      </c>
      <c r="B276" s="3" t="s">
        <v>252</v>
      </c>
      <c r="C276" s="3">
        <v>12</v>
      </c>
      <c r="D276" s="3">
        <v>26400</v>
      </c>
      <c r="E276" s="3" t="s">
        <v>259</v>
      </c>
    </row>
    <row r="277" spans="1:5">
      <c r="A277" s="14">
        <v>41618</v>
      </c>
      <c r="B277" s="3" t="s">
        <v>252</v>
      </c>
      <c r="C277" s="3">
        <v>8</v>
      </c>
      <c r="D277" s="3">
        <v>17600</v>
      </c>
      <c r="E277" s="3" t="s">
        <v>263</v>
      </c>
    </row>
    <row r="278" spans="1:5">
      <c r="A278" s="14">
        <v>41654</v>
      </c>
      <c r="B278" s="3" t="s">
        <v>252</v>
      </c>
      <c r="C278" s="3">
        <v>8</v>
      </c>
      <c r="D278" s="3">
        <v>17600</v>
      </c>
      <c r="E278" s="3" t="s">
        <v>251</v>
      </c>
    </row>
    <row r="279" spans="1:5">
      <c r="A279" s="14">
        <v>41654</v>
      </c>
      <c r="B279" s="3" t="s">
        <v>252</v>
      </c>
      <c r="C279" s="3">
        <v>8</v>
      </c>
      <c r="D279" s="3">
        <v>17600</v>
      </c>
      <c r="E279" s="3" t="s">
        <v>257</v>
      </c>
    </row>
    <row r="280" spans="1:5">
      <c r="A280" s="14">
        <v>41682</v>
      </c>
      <c r="B280" s="3" t="s">
        <v>252</v>
      </c>
      <c r="C280" s="3">
        <v>8</v>
      </c>
      <c r="D280" s="3">
        <v>17600</v>
      </c>
      <c r="E280" s="3" t="s">
        <v>255</v>
      </c>
    </row>
    <row r="281" spans="1:5">
      <c r="A281" s="14">
        <v>41684</v>
      </c>
      <c r="B281" s="3" t="s">
        <v>252</v>
      </c>
      <c r="C281" s="3">
        <v>2</v>
      </c>
      <c r="D281" s="3">
        <v>4400</v>
      </c>
      <c r="E281" s="3" t="s">
        <v>253</v>
      </c>
    </row>
    <row r="282" spans="1:5">
      <c r="A282" s="14">
        <v>41711</v>
      </c>
      <c r="B282" s="3" t="s">
        <v>252</v>
      </c>
      <c r="C282" s="3">
        <v>2</v>
      </c>
      <c r="D282" s="3">
        <v>4400</v>
      </c>
      <c r="E282" s="3" t="s">
        <v>264</v>
      </c>
    </row>
    <row r="283" spans="1:5">
      <c r="A283" s="14">
        <v>41736</v>
      </c>
      <c r="B283" s="3" t="s">
        <v>252</v>
      </c>
      <c r="C283" s="3">
        <v>5</v>
      </c>
      <c r="D283" s="3">
        <v>11000</v>
      </c>
      <c r="E283" s="3" t="s">
        <v>251</v>
      </c>
    </row>
    <row r="284" spans="1:5">
      <c r="A284" s="14">
        <v>41736</v>
      </c>
      <c r="B284" s="3" t="s">
        <v>252</v>
      </c>
      <c r="C284" s="3">
        <v>5</v>
      </c>
      <c r="D284" s="3">
        <v>11000</v>
      </c>
      <c r="E284" s="3" t="s">
        <v>261</v>
      </c>
    </row>
    <row r="285" spans="1:5">
      <c r="A285" s="14">
        <v>41736</v>
      </c>
      <c r="B285" s="3" t="s">
        <v>252</v>
      </c>
      <c r="C285" s="3">
        <v>5</v>
      </c>
      <c r="D285" s="3">
        <v>11000</v>
      </c>
      <c r="E285" s="3" t="s">
        <v>263</v>
      </c>
    </row>
    <row r="286" spans="1:5">
      <c r="A286" s="14">
        <v>41736</v>
      </c>
      <c r="B286" s="3" t="s">
        <v>252</v>
      </c>
      <c r="C286" s="3">
        <v>2</v>
      </c>
      <c r="D286" s="3">
        <v>4400</v>
      </c>
      <c r="E286" s="3" t="s">
        <v>259</v>
      </c>
    </row>
    <row r="287" spans="1:5">
      <c r="A287" s="14">
        <v>41738</v>
      </c>
      <c r="B287" s="3" t="s">
        <v>252</v>
      </c>
      <c r="C287" s="3">
        <v>4</v>
      </c>
      <c r="D287" s="3">
        <v>8800</v>
      </c>
      <c r="E287" s="3" t="s">
        <v>257</v>
      </c>
    </row>
    <row r="288" spans="1:5">
      <c r="A288" s="14">
        <v>41853</v>
      </c>
      <c r="B288" s="3" t="s">
        <v>252</v>
      </c>
      <c r="C288" s="3">
        <v>4</v>
      </c>
      <c r="D288" s="3">
        <v>8800</v>
      </c>
      <c r="E288" s="3" t="s">
        <v>255</v>
      </c>
    </row>
    <row r="289" spans="1:5">
      <c r="A289" s="14">
        <v>41866</v>
      </c>
      <c r="B289" s="3" t="s">
        <v>252</v>
      </c>
      <c r="C289" s="3">
        <v>4</v>
      </c>
      <c r="D289" s="3">
        <v>8800</v>
      </c>
      <c r="E289" s="3" t="s">
        <v>253</v>
      </c>
    </row>
    <row r="290" spans="1:5">
      <c r="A290" s="14">
        <v>41923</v>
      </c>
      <c r="B290" s="3" t="s">
        <v>252</v>
      </c>
      <c r="C290" s="3">
        <v>14</v>
      </c>
      <c r="D290" s="3">
        <v>30800</v>
      </c>
      <c r="E290" s="3" t="s">
        <v>264</v>
      </c>
    </row>
    <row r="291" spans="1:5">
      <c r="A291" s="14">
        <v>41967</v>
      </c>
      <c r="B291" s="3" t="s">
        <v>252</v>
      </c>
      <c r="C291" s="3">
        <v>14</v>
      </c>
      <c r="D291" s="3">
        <v>30800</v>
      </c>
      <c r="E291" s="3" t="s">
        <v>259</v>
      </c>
    </row>
    <row r="292" spans="1:5">
      <c r="A292" s="14">
        <v>41973</v>
      </c>
      <c r="B292" s="3" t="s">
        <v>252</v>
      </c>
      <c r="C292" s="3">
        <v>14</v>
      </c>
      <c r="D292" s="3">
        <v>30800</v>
      </c>
      <c r="E292" s="3" t="s">
        <v>261</v>
      </c>
    </row>
    <row r="293" spans="1:5">
      <c r="A293" s="14">
        <v>42012</v>
      </c>
      <c r="B293" s="3" t="s">
        <v>252</v>
      </c>
      <c r="C293" s="3">
        <v>14</v>
      </c>
      <c r="D293" s="3">
        <v>30800</v>
      </c>
      <c r="E293" s="3" t="s">
        <v>263</v>
      </c>
    </row>
    <row r="294" spans="1:5">
      <c r="A294" s="14">
        <v>42054</v>
      </c>
      <c r="B294" s="3" t="s">
        <v>252</v>
      </c>
      <c r="C294" s="3">
        <v>10</v>
      </c>
      <c r="D294" s="3">
        <v>22000</v>
      </c>
      <c r="E294" s="3" t="s">
        <v>251</v>
      </c>
    </row>
    <row r="295" spans="1:5">
      <c r="A295" s="14">
        <v>42075</v>
      </c>
      <c r="B295" s="3" t="s">
        <v>252</v>
      </c>
      <c r="C295" s="3">
        <v>10</v>
      </c>
      <c r="D295" s="3">
        <v>22000</v>
      </c>
      <c r="E295" s="3" t="s">
        <v>257</v>
      </c>
    </row>
    <row r="296" spans="1:5">
      <c r="A296" s="14">
        <v>42113</v>
      </c>
      <c r="B296" s="3" t="s">
        <v>252</v>
      </c>
      <c r="C296" s="3">
        <v>10</v>
      </c>
      <c r="D296" s="3">
        <v>22000</v>
      </c>
      <c r="E296" s="3" t="s">
        <v>255</v>
      </c>
    </row>
    <row r="297" spans="1:5">
      <c r="A297" s="14">
        <v>42144</v>
      </c>
      <c r="B297" s="3" t="s">
        <v>252</v>
      </c>
      <c r="C297" s="3">
        <v>4</v>
      </c>
      <c r="D297" s="3">
        <v>8800</v>
      </c>
      <c r="E297" s="3" t="s">
        <v>253</v>
      </c>
    </row>
    <row r="298" spans="1:5">
      <c r="A298" s="14">
        <v>42417</v>
      </c>
      <c r="B298" s="3" t="s">
        <v>252</v>
      </c>
      <c r="C298" s="3">
        <v>4</v>
      </c>
      <c r="D298" s="3">
        <v>8800</v>
      </c>
      <c r="E298" s="3" t="s">
        <v>264</v>
      </c>
    </row>
    <row r="299" spans="1:5">
      <c r="A299" s="14">
        <v>42472</v>
      </c>
      <c r="B299" s="3" t="s">
        <v>252</v>
      </c>
      <c r="C299" s="3">
        <v>7</v>
      </c>
      <c r="D299" s="3">
        <v>15400</v>
      </c>
      <c r="E299" s="3" t="s">
        <v>259</v>
      </c>
    </row>
    <row r="300" spans="1:5">
      <c r="A300" s="14">
        <v>42527</v>
      </c>
      <c r="B300" s="3" t="s">
        <v>252</v>
      </c>
      <c r="C300" s="3">
        <v>5</v>
      </c>
      <c r="D300" s="3">
        <v>11000</v>
      </c>
      <c r="E300" s="3" t="s">
        <v>261</v>
      </c>
    </row>
    <row r="301" spans="1:5">
      <c r="A301" s="14">
        <v>42658</v>
      </c>
      <c r="B301" s="3" t="s">
        <v>252</v>
      </c>
      <c r="C301" s="3">
        <v>5</v>
      </c>
      <c r="D301" s="3">
        <v>11000</v>
      </c>
      <c r="E301" s="3" t="s">
        <v>263</v>
      </c>
    </row>
  </sheetData>
  <autoFilter ref="A3:E301" xr:uid="{B5E38034-F1B9-48B8-BBF8-80DCBEE3ED5F}"/>
  <conditionalFormatting sqref="E4:E301">
    <cfRule type="expression" dxfId="37" priority="1">
      <formula>AND($C4=5,$D4&gt;5000,$D4&lt;=15000)</formula>
    </cfRule>
    <cfRule type="expression" dxfId="36" priority="2">
      <formula>AND($C4&lt;=10,$D4&gt;=10000,$D4&lt;30000)</formula>
    </cfRule>
    <cfRule type="expression" dxfId="35" priority="3">
      <formula>AND($C4&lt;5,$D4&lt;10000)</formula>
    </cfRule>
    <cfRule type="expression" dxfId="34" priority="4">
      <formula>AND($C4&gt;=10,$D4&gt;30000)</formula>
    </cfRule>
    <cfRule type="expression" dxfId="33" priority="5">
      <formula>AND($C4&gt;=10)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B4F2-CAF8-4095-8C97-AC9CABFE74FF}">
  <sheetPr filterMode="1">
    <tabColor rgb="FF0070C0"/>
  </sheetPr>
  <dimension ref="A1:E301"/>
  <sheetViews>
    <sheetView showGridLines="0" topLeftCell="A3" workbookViewId="0">
      <selection activeCell="E3" sqref="E3"/>
    </sheetView>
  </sheetViews>
  <sheetFormatPr defaultRowHeight="15.75"/>
  <cols>
    <col min="1" max="1" width="15.85546875" style="11" bestFit="1" customWidth="1"/>
    <col min="2" max="2" width="18.42578125" style="11" bestFit="1" customWidth="1"/>
    <col min="3" max="3" width="13.42578125" style="11" bestFit="1" customWidth="1"/>
    <col min="4" max="4" width="9.140625" style="11"/>
    <col min="5" max="5" width="27.42578125" style="11" bestFit="1" customWidth="1"/>
    <col min="6" max="16384" width="9.140625" style="11"/>
  </cols>
  <sheetData>
    <row r="1" spans="1:5" ht="105.75" customHeight="1"/>
    <row r="3" spans="1:5" ht="30">
      <c r="A3" s="5" t="s">
        <v>246</v>
      </c>
      <c r="B3" s="5" t="s">
        <v>110</v>
      </c>
      <c r="C3" s="5" t="s">
        <v>247</v>
      </c>
      <c r="D3" s="5" t="s">
        <v>248</v>
      </c>
      <c r="E3" s="5" t="s">
        <v>249</v>
      </c>
    </row>
    <row r="4" spans="1:5" hidden="1">
      <c r="A4" s="14">
        <v>40923</v>
      </c>
      <c r="B4" s="3" t="s">
        <v>258</v>
      </c>
      <c r="C4" s="3">
        <v>4</v>
      </c>
      <c r="D4" s="3">
        <v>7200</v>
      </c>
      <c r="E4" s="3" t="s">
        <v>261</v>
      </c>
    </row>
    <row r="5" spans="1:5" hidden="1">
      <c r="A5" s="14">
        <v>40990</v>
      </c>
      <c r="B5" s="3" t="s">
        <v>258</v>
      </c>
      <c r="C5" s="3">
        <v>10</v>
      </c>
      <c r="D5" s="3">
        <v>18000</v>
      </c>
      <c r="E5" s="3" t="s">
        <v>251</v>
      </c>
    </row>
    <row r="6" spans="1:5" hidden="1">
      <c r="A6" s="14">
        <v>40990</v>
      </c>
      <c r="B6" s="3" t="s">
        <v>258</v>
      </c>
      <c r="C6" s="3">
        <v>10</v>
      </c>
      <c r="D6" s="3">
        <v>18000</v>
      </c>
      <c r="E6" s="3" t="s">
        <v>257</v>
      </c>
    </row>
    <row r="7" spans="1:5" hidden="1">
      <c r="A7" s="14">
        <v>40990</v>
      </c>
      <c r="B7" s="3" t="s">
        <v>258</v>
      </c>
      <c r="C7" s="3">
        <v>8</v>
      </c>
      <c r="D7" s="3">
        <v>14400</v>
      </c>
      <c r="E7" s="3" t="s">
        <v>255</v>
      </c>
    </row>
    <row r="8" spans="1:5" hidden="1">
      <c r="A8" s="14">
        <v>40990</v>
      </c>
      <c r="B8" s="3" t="s">
        <v>258</v>
      </c>
      <c r="C8" s="3">
        <v>4</v>
      </c>
      <c r="D8" s="3">
        <v>7200</v>
      </c>
      <c r="E8" s="3" t="s">
        <v>263</v>
      </c>
    </row>
    <row r="9" spans="1:5" hidden="1">
      <c r="A9" s="14">
        <v>40991</v>
      </c>
      <c r="B9" s="3" t="s">
        <v>258</v>
      </c>
      <c r="C9" s="3">
        <v>8</v>
      </c>
      <c r="D9" s="3">
        <v>14400</v>
      </c>
      <c r="E9" s="3" t="s">
        <v>253</v>
      </c>
    </row>
    <row r="10" spans="1:5" hidden="1">
      <c r="A10" s="14">
        <v>40991</v>
      </c>
      <c r="B10" s="3" t="s">
        <v>258</v>
      </c>
      <c r="C10" s="3">
        <v>5</v>
      </c>
      <c r="D10" s="3">
        <v>9000</v>
      </c>
      <c r="E10" s="3" t="s">
        <v>259</v>
      </c>
    </row>
    <row r="11" spans="1:5" hidden="1">
      <c r="A11" s="14">
        <v>40991</v>
      </c>
      <c r="B11" s="3" t="s">
        <v>258</v>
      </c>
      <c r="C11" s="3">
        <v>5</v>
      </c>
      <c r="D11" s="3">
        <v>9000</v>
      </c>
      <c r="E11" s="3" t="s">
        <v>264</v>
      </c>
    </row>
    <row r="12" spans="1:5" hidden="1">
      <c r="A12" s="14">
        <v>40992</v>
      </c>
      <c r="B12" s="3" t="s">
        <v>258</v>
      </c>
      <c r="C12" s="3">
        <v>5</v>
      </c>
      <c r="D12" s="3">
        <v>9000</v>
      </c>
      <c r="E12" s="3" t="s">
        <v>261</v>
      </c>
    </row>
    <row r="13" spans="1:5" hidden="1">
      <c r="A13" s="14">
        <v>40992</v>
      </c>
      <c r="B13" s="3" t="s">
        <v>258</v>
      </c>
      <c r="C13" s="3">
        <v>5</v>
      </c>
      <c r="D13" s="3">
        <v>9000</v>
      </c>
      <c r="E13" s="3" t="s">
        <v>263</v>
      </c>
    </row>
    <row r="14" spans="1:5" hidden="1">
      <c r="A14" s="14">
        <v>41272</v>
      </c>
      <c r="B14" s="3" t="s">
        <v>258</v>
      </c>
      <c r="C14" s="3">
        <v>20</v>
      </c>
      <c r="D14" s="3">
        <v>36000</v>
      </c>
      <c r="E14" s="3" t="s">
        <v>251</v>
      </c>
    </row>
    <row r="15" spans="1:5" hidden="1">
      <c r="A15" s="14">
        <v>41305</v>
      </c>
      <c r="B15" s="3" t="s">
        <v>258</v>
      </c>
      <c r="C15" s="3">
        <v>20</v>
      </c>
      <c r="D15" s="3">
        <v>36000</v>
      </c>
      <c r="E15" s="3" t="s">
        <v>257</v>
      </c>
    </row>
    <row r="16" spans="1:5" hidden="1">
      <c r="A16" s="14">
        <v>41371</v>
      </c>
      <c r="B16" s="3" t="s">
        <v>258</v>
      </c>
      <c r="C16" s="3">
        <v>15</v>
      </c>
      <c r="D16" s="3">
        <v>27000</v>
      </c>
      <c r="E16" s="3" t="s">
        <v>255</v>
      </c>
    </row>
    <row r="17" spans="1:5" hidden="1">
      <c r="A17" s="14">
        <v>41431</v>
      </c>
      <c r="B17" s="3" t="s">
        <v>258</v>
      </c>
      <c r="C17" s="3">
        <v>15</v>
      </c>
      <c r="D17" s="3">
        <v>27000</v>
      </c>
      <c r="E17" s="3" t="s">
        <v>253</v>
      </c>
    </row>
    <row r="18" spans="1:5" hidden="1">
      <c r="A18" s="14">
        <v>41508</v>
      </c>
      <c r="B18" s="3" t="s">
        <v>258</v>
      </c>
      <c r="C18" s="3">
        <v>15</v>
      </c>
      <c r="D18" s="3">
        <v>27000</v>
      </c>
      <c r="E18" s="3" t="s">
        <v>264</v>
      </c>
    </row>
    <row r="19" spans="1:5" hidden="1">
      <c r="A19" s="14">
        <v>41561</v>
      </c>
      <c r="B19" s="3" t="s">
        <v>258</v>
      </c>
      <c r="C19" s="3">
        <v>12</v>
      </c>
      <c r="D19" s="3">
        <v>21600</v>
      </c>
      <c r="E19" s="3" t="s">
        <v>259</v>
      </c>
    </row>
    <row r="20" spans="1:5" hidden="1">
      <c r="A20" s="14">
        <v>41618</v>
      </c>
      <c r="B20" s="3" t="s">
        <v>258</v>
      </c>
      <c r="C20" s="3">
        <v>12</v>
      </c>
      <c r="D20" s="3">
        <v>21600</v>
      </c>
      <c r="E20" s="3" t="s">
        <v>261</v>
      </c>
    </row>
    <row r="21" spans="1:5" hidden="1">
      <c r="A21" s="14">
        <v>41618</v>
      </c>
      <c r="B21" s="3" t="s">
        <v>258</v>
      </c>
      <c r="C21" s="3">
        <v>12</v>
      </c>
      <c r="D21" s="3">
        <v>21600</v>
      </c>
      <c r="E21" s="3" t="s">
        <v>263</v>
      </c>
    </row>
    <row r="22" spans="1:5" hidden="1">
      <c r="A22" s="14">
        <v>41618</v>
      </c>
      <c r="B22" s="3" t="s">
        <v>258</v>
      </c>
      <c r="C22" s="3">
        <v>8</v>
      </c>
      <c r="D22" s="3">
        <v>14400</v>
      </c>
      <c r="E22" s="3" t="s">
        <v>251</v>
      </c>
    </row>
    <row r="23" spans="1:5" hidden="1">
      <c r="A23" s="14">
        <v>41654</v>
      </c>
      <c r="B23" s="3" t="s">
        <v>258</v>
      </c>
      <c r="C23" s="3">
        <v>8</v>
      </c>
      <c r="D23" s="3">
        <v>14400</v>
      </c>
      <c r="E23" s="3" t="s">
        <v>255</v>
      </c>
    </row>
    <row r="24" spans="1:5" hidden="1">
      <c r="A24" s="14">
        <v>41654</v>
      </c>
      <c r="B24" s="3" t="s">
        <v>258</v>
      </c>
      <c r="C24" s="3">
        <v>8</v>
      </c>
      <c r="D24" s="3">
        <v>14400</v>
      </c>
      <c r="E24" s="3" t="s">
        <v>257</v>
      </c>
    </row>
    <row r="25" spans="1:5" hidden="1">
      <c r="A25" s="14">
        <v>41680</v>
      </c>
      <c r="B25" s="3" t="s">
        <v>258</v>
      </c>
      <c r="C25" s="3">
        <v>8</v>
      </c>
      <c r="D25" s="3">
        <v>14400</v>
      </c>
      <c r="E25" s="3" t="s">
        <v>253</v>
      </c>
    </row>
    <row r="26" spans="1:5" hidden="1">
      <c r="A26" s="14">
        <v>41684</v>
      </c>
      <c r="B26" s="3" t="s">
        <v>258</v>
      </c>
      <c r="C26" s="3">
        <v>8</v>
      </c>
      <c r="D26" s="3">
        <v>14400</v>
      </c>
      <c r="E26" s="3" t="s">
        <v>264</v>
      </c>
    </row>
    <row r="27" spans="1:5" hidden="1">
      <c r="A27" s="14">
        <v>41700</v>
      </c>
      <c r="B27" s="3" t="s">
        <v>258</v>
      </c>
      <c r="C27" s="3">
        <v>2</v>
      </c>
      <c r="D27" s="3">
        <v>3600</v>
      </c>
      <c r="E27" s="3" t="s">
        <v>259</v>
      </c>
    </row>
    <row r="28" spans="1:5" hidden="1">
      <c r="A28" s="14">
        <v>41736</v>
      </c>
      <c r="B28" s="3" t="s">
        <v>258</v>
      </c>
      <c r="C28" s="3">
        <v>5</v>
      </c>
      <c r="D28" s="3">
        <v>9000</v>
      </c>
      <c r="E28" s="3" t="s">
        <v>251</v>
      </c>
    </row>
    <row r="29" spans="1:5" hidden="1">
      <c r="A29" s="14">
        <v>41736</v>
      </c>
      <c r="B29" s="3" t="s">
        <v>258</v>
      </c>
      <c r="C29" s="3">
        <v>5</v>
      </c>
      <c r="D29" s="3">
        <v>9000</v>
      </c>
      <c r="E29" s="3" t="s">
        <v>257</v>
      </c>
    </row>
    <row r="30" spans="1:5" hidden="1">
      <c r="A30" s="14">
        <v>41736</v>
      </c>
      <c r="B30" s="3" t="s">
        <v>258</v>
      </c>
      <c r="C30" s="3">
        <v>5</v>
      </c>
      <c r="D30" s="3">
        <v>9000</v>
      </c>
      <c r="E30" s="3" t="s">
        <v>263</v>
      </c>
    </row>
    <row r="31" spans="1:5" hidden="1">
      <c r="A31" s="14">
        <v>41736</v>
      </c>
      <c r="B31" s="3" t="s">
        <v>258</v>
      </c>
      <c r="C31" s="3">
        <v>2</v>
      </c>
      <c r="D31" s="3">
        <v>3600</v>
      </c>
      <c r="E31" s="3" t="s">
        <v>261</v>
      </c>
    </row>
    <row r="32" spans="1:5" hidden="1">
      <c r="A32" s="14">
        <v>41738</v>
      </c>
      <c r="B32" s="3" t="s">
        <v>258</v>
      </c>
      <c r="C32" s="3">
        <v>4</v>
      </c>
      <c r="D32" s="3">
        <v>7200</v>
      </c>
      <c r="E32" s="3" t="s">
        <v>255</v>
      </c>
    </row>
    <row r="33" spans="1:5" hidden="1">
      <c r="A33" s="14">
        <v>41740</v>
      </c>
      <c r="B33" s="3" t="s">
        <v>258</v>
      </c>
      <c r="C33" s="3">
        <v>4</v>
      </c>
      <c r="D33" s="3">
        <v>7200</v>
      </c>
      <c r="E33" s="3" t="s">
        <v>253</v>
      </c>
    </row>
    <row r="34" spans="1:5" hidden="1">
      <c r="A34" s="14">
        <v>41866</v>
      </c>
      <c r="B34" s="3" t="s">
        <v>258</v>
      </c>
      <c r="C34" s="3">
        <v>4</v>
      </c>
      <c r="D34" s="3">
        <v>7200</v>
      </c>
      <c r="E34" s="3" t="s">
        <v>264</v>
      </c>
    </row>
    <row r="35" spans="1:5" hidden="1">
      <c r="A35" s="14">
        <v>41873</v>
      </c>
      <c r="B35" s="3" t="s">
        <v>258</v>
      </c>
      <c r="C35" s="3">
        <v>4</v>
      </c>
      <c r="D35" s="3">
        <v>7200</v>
      </c>
      <c r="E35" s="3" t="s">
        <v>259</v>
      </c>
    </row>
    <row r="36" spans="1:5" hidden="1">
      <c r="A36" s="14">
        <v>41967</v>
      </c>
      <c r="B36" s="3" t="s">
        <v>258</v>
      </c>
      <c r="C36" s="3">
        <v>14</v>
      </c>
      <c r="D36" s="3">
        <v>25200</v>
      </c>
      <c r="E36" s="3" t="s">
        <v>261</v>
      </c>
    </row>
    <row r="37" spans="1:5" hidden="1">
      <c r="A37" s="14">
        <v>41973</v>
      </c>
      <c r="B37" s="3" t="s">
        <v>258</v>
      </c>
      <c r="C37" s="3">
        <v>14</v>
      </c>
      <c r="D37" s="3">
        <v>25200</v>
      </c>
      <c r="E37" s="3" t="s">
        <v>263</v>
      </c>
    </row>
    <row r="38" spans="1:5">
      <c r="A38" s="14">
        <v>42012</v>
      </c>
      <c r="B38" s="3" t="s">
        <v>258</v>
      </c>
      <c r="C38" s="3">
        <v>14</v>
      </c>
      <c r="D38" s="3">
        <v>25200</v>
      </c>
      <c r="E38" s="3" t="s">
        <v>251</v>
      </c>
    </row>
    <row r="39" spans="1:5" hidden="1">
      <c r="A39" s="14">
        <v>42045</v>
      </c>
      <c r="B39" s="3" t="s">
        <v>258</v>
      </c>
      <c r="C39" s="3">
        <v>10</v>
      </c>
      <c r="D39" s="3">
        <v>18000</v>
      </c>
      <c r="E39" s="3" t="s">
        <v>257</v>
      </c>
    </row>
    <row r="40" spans="1:5" hidden="1">
      <c r="A40" s="14">
        <v>42075</v>
      </c>
      <c r="B40" s="3" t="s">
        <v>258</v>
      </c>
      <c r="C40" s="3">
        <v>10</v>
      </c>
      <c r="D40" s="3">
        <v>18000</v>
      </c>
      <c r="E40" s="3" t="s">
        <v>255</v>
      </c>
    </row>
    <row r="41" spans="1:5" hidden="1">
      <c r="A41" s="14">
        <v>42113</v>
      </c>
      <c r="B41" s="3" t="s">
        <v>258</v>
      </c>
      <c r="C41" s="3">
        <v>10</v>
      </c>
      <c r="D41" s="3">
        <v>18000</v>
      </c>
      <c r="E41" s="3" t="s">
        <v>253</v>
      </c>
    </row>
    <row r="42" spans="1:5" hidden="1">
      <c r="A42" s="14">
        <v>42144</v>
      </c>
      <c r="B42" s="3" t="s">
        <v>258</v>
      </c>
      <c r="C42" s="3">
        <v>4</v>
      </c>
      <c r="D42" s="3">
        <v>7200</v>
      </c>
      <c r="E42" s="3" t="s">
        <v>264</v>
      </c>
    </row>
    <row r="43" spans="1:5" hidden="1">
      <c r="A43" s="14">
        <v>42391</v>
      </c>
      <c r="B43" s="3" t="s">
        <v>258</v>
      </c>
      <c r="C43" s="3">
        <v>4</v>
      </c>
      <c r="D43" s="3">
        <v>7200</v>
      </c>
      <c r="E43" s="3" t="s">
        <v>259</v>
      </c>
    </row>
    <row r="44" spans="1:5" hidden="1">
      <c r="A44" s="14">
        <v>42472</v>
      </c>
      <c r="B44" s="3" t="s">
        <v>258</v>
      </c>
      <c r="C44" s="3">
        <v>7</v>
      </c>
      <c r="D44" s="3">
        <v>12600</v>
      </c>
      <c r="E44" s="3" t="s">
        <v>261</v>
      </c>
    </row>
    <row r="45" spans="1:5" hidden="1">
      <c r="A45" s="14">
        <v>42527</v>
      </c>
      <c r="B45" s="3" t="s">
        <v>258</v>
      </c>
      <c r="C45" s="3">
        <v>7</v>
      </c>
      <c r="D45" s="3">
        <v>12600</v>
      </c>
      <c r="E45" s="3" t="s">
        <v>263</v>
      </c>
    </row>
    <row r="46" spans="1:5" hidden="1">
      <c r="A46" s="14">
        <v>42658</v>
      </c>
      <c r="B46" s="3" t="s">
        <v>258</v>
      </c>
      <c r="C46" s="3">
        <v>5</v>
      </c>
      <c r="D46" s="3">
        <v>9000</v>
      </c>
      <c r="E46" s="3" t="s">
        <v>251</v>
      </c>
    </row>
    <row r="47" spans="1:5" hidden="1">
      <c r="A47" s="14">
        <v>40923</v>
      </c>
      <c r="B47" s="3" t="s">
        <v>254</v>
      </c>
      <c r="C47" s="3">
        <v>5</v>
      </c>
      <c r="D47" s="3">
        <v>13500</v>
      </c>
      <c r="E47" s="3" t="s">
        <v>264</v>
      </c>
    </row>
    <row r="48" spans="1:5" hidden="1">
      <c r="A48" s="14">
        <v>40990</v>
      </c>
      <c r="B48" s="3" t="s">
        <v>254</v>
      </c>
      <c r="C48" s="3">
        <v>10</v>
      </c>
      <c r="D48" s="3">
        <v>27000</v>
      </c>
      <c r="E48" s="3" t="s">
        <v>261</v>
      </c>
    </row>
    <row r="49" spans="1:5" hidden="1">
      <c r="A49" s="14">
        <v>40990</v>
      </c>
      <c r="B49" s="3" t="s">
        <v>254</v>
      </c>
      <c r="C49" s="3">
        <v>10</v>
      </c>
      <c r="D49" s="3">
        <v>27000</v>
      </c>
      <c r="E49" s="3" t="s">
        <v>263</v>
      </c>
    </row>
    <row r="50" spans="1:5" hidden="1">
      <c r="A50" s="14">
        <v>40990</v>
      </c>
      <c r="B50" s="3" t="s">
        <v>254</v>
      </c>
      <c r="C50" s="3">
        <v>8</v>
      </c>
      <c r="D50" s="3">
        <v>21600</v>
      </c>
      <c r="E50" s="3" t="s">
        <v>251</v>
      </c>
    </row>
    <row r="51" spans="1:5" hidden="1">
      <c r="A51" s="14">
        <v>40990</v>
      </c>
      <c r="B51" s="3" t="s">
        <v>254</v>
      </c>
      <c r="C51" s="3">
        <v>4</v>
      </c>
      <c r="D51" s="3">
        <v>10800</v>
      </c>
      <c r="E51" s="3" t="s">
        <v>259</v>
      </c>
    </row>
    <row r="52" spans="1:5" hidden="1">
      <c r="A52" s="14">
        <v>40991</v>
      </c>
      <c r="B52" s="3" t="s">
        <v>254</v>
      </c>
      <c r="C52" s="3">
        <v>8</v>
      </c>
      <c r="D52" s="3">
        <v>21600</v>
      </c>
      <c r="E52" s="3" t="s">
        <v>257</v>
      </c>
    </row>
    <row r="53" spans="1:5" hidden="1">
      <c r="A53" s="14">
        <v>40991</v>
      </c>
      <c r="B53" s="3" t="s">
        <v>254</v>
      </c>
      <c r="C53" s="3">
        <v>5</v>
      </c>
      <c r="D53" s="3">
        <v>13500</v>
      </c>
      <c r="E53" s="3" t="s">
        <v>255</v>
      </c>
    </row>
    <row r="54" spans="1:5" hidden="1">
      <c r="A54" s="14">
        <v>40991</v>
      </c>
      <c r="B54" s="3" t="s">
        <v>254</v>
      </c>
      <c r="C54" s="3">
        <v>5</v>
      </c>
      <c r="D54" s="3">
        <v>13500</v>
      </c>
      <c r="E54" s="3" t="s">
        <v>253</v>
      </c>
    </row>
    <row r="55" spans="1:5" hidden="1">
      <c r="A55" s="14">
        <v>40992</v>
      </c>
      <c r="B55" s="3" t="s">
        <v>254</v>
      </c>
      <c r="C55" s="3">
        <v>5</v>
      </c>
      <c r="D55" s="3">
        <v>13500</v>
      </c>
      <c r="E55" s="3" t="s">
        <v>259</v>
      </c>
    </row>
    <row r="56" spans="1:5" hidden="1">
      <c r="A56" s="14">
        <v>40992</v>
      </c>
      <c r="B56" s="3" t="s">
        <v>254</v>
      </c>
      <c r="C56" s="3">
        <v>5</v>
      </c>
      <c r="D56" s="3">
        <v>13500</v>
      </c>
      <c r="E56" s="3" t="s">
        <v>264</v>
      </c>
    </row>
    <row r="57" spans="1:5" hidden="1">
      <c r="A57" s="14">
        <v>41276</v>
      </c>
      <c r="B57" s="3" t="s">
        <v>254</v>
      </c>
      <c r="C57" s="3">
        <v>20</v>
      </c>
      <c r="D57" s="3">
        <v>54000</v>
      </c>
      <c r="E57" s="3" t="s">
        <v>261</v>
      </c>
    </row>
    <row r="58" spans="1:5" hidden="1">
      <c r="A58" s="14">
        <v>41305</v>
      </c>
      <c r="B58" s="3" t="s">
        <v>254</v>
      </c>
      <c r="C58" s="3">
        <v>20</v>
      </c>
      <c r="D58" s="3">
        <v>54000</v>
      </c>
      <c r="E58" s="3" t="s">
        <v>263</v>
      </c>
    </row>
    <row r="59" spans="1:5" hidden="1">
      <c r="A59" s="14">
        <v>41371</v>
      </c>
      <c r="B59" s="3" t="s">
        <v>254</v>
      </c>
      <c r="C59" s="3">
        <v>15</v>
      </c>
      <c r="D59" s="3">
        <v>40500</v>
      </c>
      <c r="E59" s="3" t="s">
        <v>251</v>
      </c>
    </row>
    <row r="60" spans="1:5" hidden="1">
      <c r="A60" s="14">
        <v>41466</v>
      </c>
      <c r="B60" s="3" t="s">
        <v>254</v>
      </c>
      <c r="C60" s="3">
        <v>15</v>
      </c>
      <c r="D60" s="3">
        <v>40500</v>
      </c>
      <c r="E60" s="3" t="s">
        <v>257</v>
      </c>
    </row>
    <row r="61" spans="1:5" hidden="1">
      <c r="A61" s="14">
        <v>41542</v>
      </c>
      <c r="B61" s="3" t="s">
        <v>254</v>
      </c>
      <c r="C61" s="3">
        <v>15</v>
      </c>
      <c r="D61" s="3">
        <v>40500</v>
      </c>
      <c r="E61" s="3" t="s">
        <v>255</v>
      </c>
    </row>
    <row r="62" spans="1:5" hidden="1">
      <c r="A62" s="14">
        <v>41561</v>
      </c>
      <c r="B62" s="3" t="s">
        <v>254</v>
      </c>
      <c r="C62" s="3">
        <v>12</v>
      </c>
      <c r="D62" s="3">
        <v>32400</v>
      </c>
      <c r="E62" s="3" t="s">
        <v>253</v>
      </c>
    </row>
    <row r="63" spans="1:5" hidden="1">
      <c r="A63" s="14">
        <v>41618</v>
      </c>
      <c r="B63" s="3" t="s">
        <v>254</v>
      </c>
      <c r="C63" s="3">
        <v>12</v>
      </c>
      <c r="D63" s="3">
        <v>32400</v>
      </c>
      <c r="E63" s="3" t="s">
        <v>259</v>
      </c>
    </row>
    <row r="64" spans="1:5" hidden="1">
      <c r="A64" s="14">
        <v>41618</v>
      </c>
      <c r="B64" s="3" t="s">
        <v>254</v>
      </c>
      <c r="C64" s="3">
        <v>12</v>
      </c>
      <c r="D64" s="3">
        <v>32400</v>
      </c>
      <c r="E64" s="3" t="s">
        <v>264</v>
      </c>
    </row>
    <row r="65" spans="1:5" hidden="1">
      <c r="A65" s="14">
        <v>41654</v>
      </c>
      <c r="B65" s="3" t="s">
        <v>254</v>
      </c>
      <c r="C65" s="3">
        <v>8</v>
      </c>
      <c r="D65" s="3">
        <v>21600</v>
      </c>
      <c r="E65" s="3" t="s">
        <v>251</v>
      </c>
    </row>
    <row r="66" spans="1:5" hidden="1">
      <c r="A66" s="14">
        <v>41654</v>
      </c>
      <c r="B66" s="3" t="s">
        <v>254</v>
      </c>
      <c r="C66" s="3">
        <v>8</v>
      </c>
      <c r="D66" s="3">
        <v>21600</v>
      </c>
      <c r="E66" s="3" t="s">
        <v>261</v>
      </c>
    </row>
    <row r="67" spans="1:5" hidden="1">
      <c r="A67" s="14">
        <v>41654</v>
      </c>
      <c r="B67" s="3" t="s">
        <v>254</v>
      </c>
      <c r="C67" s="3">
        <v>8</v>
      </c>
      <c r="D67" s="3">
        <v>21600</v>
      </c>
      <c r="E67" s="3" t="s">
        <v>263</v>
      </c>
    </row>
    <row r="68" spans="1:5" hidden="1">
      <c r="A68" s="14">
        <v>41682</v>
      </c>
      <c r="B68" s="3" t="s">
        <v>254</v>
      </c>
      <c r="C68" s="3">
        <v>8</v>
      </c>
      <c r="D68" s="3">
        <v>21600</v>
      </c>
      <c r="E68" s="3" t="s">
        <v>257</v>
      </c>
    </row>
    <row r="69" spans="1:5" hidden="1">
      <c r="A69" s="14">
        <v>41685</v>
      </c>
      <c r="B69" s="3" t="s">
        <v>254</v>
      </c>
      <c r="C69" s="3">
        <v>2</v>
      </c>
      <c r="D69" s="3">
        <v>5400</v>
      </c>
      <c r="E69" s="3" t="s">
        <v>255</v>
      </c>
    </row>
    <row r="70" spans="1:5" hidden="1">
      <c r="A70" s="14">
        <v>41711</v>
      </c>
      <c r="B70" s="3" t="s">
        <v>254</v>
      </c>
      <c r="C70" s="3">
        <v>2</v>
      </c>
      <c r="D70" s="3">
        <v>5400</v>
      </c>
      <c r="E70" s="3" t="s">
        <v>253</v>
      </c>
    </row>
    <row r="71" spans="1:5" hidden="1">
      <c r="A71" s="14">
        <v>41736</v>
      </c>
      <c r="B71" s="3" t="s">
        <v>254</v>
      </c>
      <c r="C71" s="3">
        <v>5</v>
      </c>
      <c r="D71" s="3">
        <v>13500</v>
      </c>
      <c r="E71" s="3" t="s">
        <v>261</v>
      </c>
    </row>
    <row r="72" spans="1:5" hidden="1">
      <c r="A72" s="14">
        <v>41736</v>
      </c>
      <c r="B72" s="3" t="s">
        <v>254</v>
      </c>
      <c r="C72" s="3">
        <v>5</v>
      </c>
      <c r="D72" s="3">
        <v>13500</v>
      </c>
      <c r="E72" s="3" t="s">
        <v>259</v>
      </c>
    </row>
    <row r="73" spans="1:5" hidden="1">
      <c r="A73" s="14">
        <v>41736</v>
      </c>
      <c r="B73" s="3" t="s">
        <v>254</v>
      </c>
      <c r="C73" s="3">
        <v>5</v>
      </c>
      <c r="D73" s="3">
        <v>13500</v>
      </c>
      <c r="E73" s="3" t="s">
        <v>264</v>
      </c>
    </row>
    <row r="74" spans="1:5" hidden="1">
      <c r="A74" s="14">
        <v>41736</v>
      </c>
      <c r="B74" s="3" t="s">
        <v>254</v>
      </c>
      <c r="C74" s="3">
        <v>5</v>
      </c>
      <c r="D74" s="3">
        <v>13500</v>
      </c>
      <c r="E74" s="3" t="s">
        <v>263</v>
      </c>
    </row>
    <row r="75" spans="1:5" hidden="1">
      <c r="A75" s="14">
        <v>41738</v>
      </c>
      <c r="B75" s="3" t="s">
        <v>254</v>
      </c>
      <c r="C75" s="3">
        <v>4</v>
      </c>
      <c r="D75" s="3">
        <v>10800</v>
      </c>
      <c r="E75" s="3" t="s">
        <v>251</v>
      </c>
    </row>
    <row r="76" spans="1:5" hidden="1">
      <c r="A76" s="14">
        <v>41853</v>
      </c>
      <c r="B76" s="3" t="s">
        <v>254</v>
      </c>
      <c r="C76" s="3">
        <v>4</v>
      </c>
      <c r="D76" s="3">
        <v>10800</v>
      </c>
      <c r="E76" s="3" t="s">
        <v>257</v>
      </c>
    </row>
    <row r="77" spans="1:5" hidden="1">
      <c r="A77" s="14">
        <v>41866</v>
      </c>
      <c r="B77" s="3" t="s">
        <v>254</v>
      </c>
      <c r="C77" s="3">
        <v>4</v>
      </c>
      <c r="D77" s="3">
        <v>10800</v>
      </c>
      <c r="E77" s="3" t="s">
        <v>255</v>
      </c>
    </row>
    <row r="78" spans="1:5" hidden="1">
      <c r="A78" s="14">
        <v>41923</v>
      </c>
      <c r="B78" s="3" t="s">
        <v>254</v>
      </c>
      <c r="C78" s="3">
        <v>14</v>
      </c>
      <c r="D78" s="3">
        <v>37800</v>
      </c>
      <c r="E78" s="3" t="s">
        <v>253</v>
      </c>
    </row>
    <row r="79" spans="1:5" hidden="1">
      <c r="A79" s="14">
        <v>41972</v>
      </c>
      <c r="B79" s="3" t="s">
        <v>254</v>
      </c>
      <c r="C79" s="3">
        <v>14</v>
      </c>
      <c r="D79" s="3">
        <v>37800</v>
      </c>
      <c r="E79" s="3" t="s">
        <v>264</v>
      </c>
    </row>
    <row r="80" spans="1:5" hidden="1">
      <c r="A80" s="14">
        <v>41973</v>
      </c>
      <c r="B80" s="3" t="s">
        <v>254</v>
      </c>
      <c r="C80" s="3">
        <v>14</v>
      </c>
      <c r="D80" s="3">
        <v>37800</v>
      </c>
      <c r="E80" s="3" t="s">
        <v>259</v>
      </c>
    </row>
    <row r="81" spans="1:5">
      <c r="A81" s="14">
        <v>42012</v>
      </c>
      <c r="B81" s="3" t="s">
        <v>254</v>
      </c>
      <c r="C81" s="3">
        <v>14</v>
      </c>
      <c r="D81" s="3">
        <v>37800</v>
      </c>
      <c r="E81" s="3" t="s">
        <v>261</v>
      </c>
    </row>
    <row r="82" spans="1:5">
      <c r="A82" s="14">
        <v>42054</v>
      </c>
      <c r="B82" s="3" t="s">
        <v>254</v>
      </c>
      <c r="C82" s="3">
        <v>10</v>
      </c>
      <c r="D82" s="3">
        <v>27000</v>
      </c>
      <c r="E82" s="3" t="s">
        <v>263</v>
      </c>
    </row>
    <row r="83" spans="1:5">
      <c r="A83" s="14">
        <v>42087</v>
      </c>
      <c r="B83" s="3" t="s">
        <v>254</v>
      </c>
      <c r="C83" s="3">
        <v>10</v>
      </c>
      <c r="D83" s="3">
        <v>27000</v>
      </c>
      <c r="E83" s="3" t="s">
        <v>251</v>
      </c>
    </row>
    <row r="84" spans="1:5" hidden="1">
      <c r="A84" s="14">
        <v>42113</v>
      </c>
      <c r="B84" s="3" t="s">
        <v>254</v>
      </c>
      <c r="C84" s="3">
        <v>4</v>
      </c>
      <c r="D84" s="3">
        <v>10800</v>
      </c>
      <c r="E84" s="3" t="s">
        <v>257</v>
      </c>
    </row>
    <row r="85" spans="1:5" hidden="1">
      <c r="A85" s="14">
        <v>42144</v>
      </c>
      <c r="B85" s="3" t="s">
        <v>254</v>
      </c>
      <c r="C85" s="3">
        <v>4</v>
      </c>
      <c r="D85" s="3">
        <v>10800</v>
      </c>
      <c r="E85" s="3" t="s">
        <v>255</v>
      </c>
    </row>
    <row r="86" spans="1:5" hidden="1">
      <c r="A86" s="14">
        <v>42417</v>
      </c>
      <c r="B86" s="3" t="s">
        <v>254</v>
      </c>
      <c r="C86" s="3">
        <v>7</v>
      </c>
      <c r="D86" s="3">
        <v>18900</v>
      </c>
      <c r="E86" s="3" t="s">
        <v>253</v>
      </c>
    </row>
    <row r="87" spans="1:5" hidden="1">
      <c r="A87" s="14">
        <v>42494</v>
      </c>
      <c r="B87" s="3" t="s">
        <v>254</v>
      </c>
      <c r="C87" s="3">
        <v>7</v>
      </c>
      <c r="D87" s="3">
        <v>18900</v>
      </c>
      <c r="E87" s="3" t="s">
        <v>264</v>
      </c>
    </row>
    <row r="88" spans="1:5" hidden="1">
      <c r="A88" s="14">
        <v>42527</v>
      </c>
      <c r="B88" s="3" t="s">
        <v>254</v>
      </c>
      <c r="C88" s="3">
        <v>5</v>
      </c>
      <c r="D88" s="3">
        <v>13500</v>
      </c>
      <c r="E88" s="3" t="s">
        <v>259</v>
      </c>
    </row>
    <row r="89" spans="1:5" hidden="1">
      <c r="A89" s="14">
        <v>40923</v>
      </c>
      <c r="B89" s="3" t="s">
        <v>256</v>
      </c>
      <c r="C89" s="3">
        <v>10</v>
      </c>
      <c r="D89" s="3">
        <v>38000</v>
      </c>
      <c r="E89" s="3" t="s">
        <v>253</v>
      </c>
    </row>
    <row r="90" spans="1:5" hidden="1">
      <c r="A90" s="14">
        <v>40990</v>
      </c>
      <c r="B90" s="3" t="s">
        <v>256</v>
      </c>
      <c r="C90" s="3">
        <v>10</v>
      </c>
      <c r="D90" s="3">
        <v>38000</v>
      </c>
      <c r="E90" s="3" t="s">
        <v>259</v>
      </c>
    </row>
    <row r="91" spans="1:5" hidden="1">
      <c r="A91" s="14">
        <v>40990</v>
      </c>
      <c r="B91" s="3" t="s">
        <v>256</v>
      </c>
      <c r="C91" s="3">
        <v>8</v>
      </c>
      <c r="D91" s="3">
        <v>30400</v>
      </c>
      <c r="E91" s="3" t="s">
        <v>261</v>
      </c>
    </row>
    <row r="92" spans="1:5" hidden="1">
      <c r="A92" s="14">
        <v>40990</v>
      </c>
      <c r="B92" s="3" t="s">
        <v>256</v>
      </c>
      <c r="C92" s="3">
        <v>8</v>
      </c>
      <c r="D92" s="3">
        <v>30400</v>
      </c>
      <c r="E92" s="3" t="s">
        <v>263</v>
      </c>
    </row>
    <row r="93" spans="1:5" hidden="1">
      <c r="A93" s="14">
        <v>40990</v>
      </c>
      <c r="B93" s="3" t="s">
        <v>256</v>
      </c>
      <c r="C93" s="3">
        <v>4</v>
      </c>
      <c r="D93" s="3">
        <v>15200</v>
      </c>
      <c r="E93" s="3" t="s">
        <v>264</v>
      </c>
    </row>
    <row r="94" spans="1:5" hidden="1">
      <c r="A94" s="14">
        <v>40991</v>
      </c>
      <c r="B94" s="3" t="s">
        <v>256</v>
      </c>
      <c r="C94" s="3">
        <v>8</v>
      </c>
      <c r="D94" s="3">
        <v>30400</v>
      </c>
      <c r="E94" s="3" t="s">
        <v>251</v>
      </c>
    </row>
    <row r="95" spans="1:5" hidden="1">
      <c r="A95" s="14">
        <v>40991</v>
      </c>
      <c r="B95" s="3" t="s">
        <v>256</v>
      </c>
      <c r="C95" s="3">
        <v>5</v>
      </c>
      <c r="D95" s="3">
        <v>19000</v>
      </c>
      <c r="E95" s="3" t="s">
        <v>257</v>
      </c>
    </row>
    <row r="96" spans="1:5" hidden="1">
      <c r="A96" s="14">
        <v>40992</v>
      </c>
      <c r="B96" s="3" t="s">
        <v>256</v>
      </c>
      <c r="C96" s="3">
        <v>5</v>
      </c>
      <c r="D96" s="3">
        <v>19000</v>
      </c>
      <c r="E96" s="3" t="s">
        <v>255</v>
      </c>
    </row>
    <row r="97" spans="1:5" hidden="1">
      <c r="A97" s="14">
        <v>40992</v>
      </c>
      <c r="B97" s="3" t="s">
        <v>256</v>
      </c>
      <c r="C97" s="3">
        <v>5</v>
      </c>
      <c r="D97" s="3">
        <v>19000</v>
      </c>
      <c r="E97" s="3" t="s">
        <v>264</v>
      </c>
    </row>
    <row r="98" spans="1:5" hidden="1">
      <c r="A98" s="14">
        <v>40992</v>
      </c>
      <c r="B98" s="3" t="s">
        <v>256</v>
      </c>
      <c r="C98" s="3">
        <v>5</v>
      </c>
      <c r="D98" s="3">
        <v>19000</v>
      </c>
      <c r="E98" s="3" t="s">
        <v>253</v>
      </c>
    </row>
    <row r="99" spans="1:5" hidden="1">
      <c r="A99" s="14">
        <v>41276</v>
      </c>
      <c r="B99" s="3" t="s">
        <v>256</v>
      </c>
      <c r="C99" s="3">
        <v>20</v>
      </c>
      <c r="D99" s="3">
        <v>76000</v>
      </c>
      <c r="E99" s="3" t="s">
        <v>259</v>
      </c>
    </row>
    <row r="100" spans="1:5" hidden="1">
      <c r="A100" s="14">
        <v>41352</v>
      </c>
      <c r="B100" s="3" t="s">
        <v>256</v>
      </c>
      <c r="C100" s="3">
        <v>20</v>
      </c>
      <c r="D100" s="3">
        <v>76000</v>
      </c>
      <c r="E100" s="3" t="s">
        <v>261</v>
      </c>
    </row>
    <row r="101" spans="1:5" hidden="1">
      <c r="A101" s="14">
        <v>41371</v>
      </c>
      <c r="B101" s="3" t="s">
        <v>256</v>
      </c>
      <c r="C101" s="3">
        <v>15</v>
      </c>
      <c r="D101" s="3">
        <v>57000</v>
      </c>
      <c r="E101" s="3" t="s">
        <v>263</v>
      </c>
    </row>
    <row r="102" spans="1:5" hidden="1">
      <c r="A102" s="14">
        <v>41466</v>
      </c>
      <c r="B102" s="3" t="s">
        <v>256</v>
      </c>
      <c r="C102" s="3">
        <v>15</v>
      </c>
      <c r="D102" s="3">
        <v>57000</v>
      </c>
      <c r="E102" s="3" t="s">
        <v>251</v>
      </c>
    </row>
    <row r="103" spans="1:5" hidden="1">
      <c r="A103" s="14">
        <v>41542</v>
      </c>
      <c r="B103" s="3" t="s">
        <v>256</v>
      </c>
      <c r="C103" s="3">
        <v>15</v>
      </c>
      <c r="D103" s="3">
        <v>57000</v>
      </c>
      <c r="E103" s="3" t="s">
        <v>257</v>
      </c>
    </row>
    <row r="104" spans="1:5" hidden="1">
      <c r="A104" s="14">
        <v>41580</v>
      </c>
      <c r="B104" s="3" t="s">
        <v>256</v>
      </c>
      <c r="C104" s="3">
        <v>12</v>
      </c>
      <c r="D104" s="3">
        <v>45600</v>
      </c>
      <c r="E104" s="3" t="s">
        <v>255</v>
      </c>
    </row>
    <row r="105" spans="1:5" hidden="1">
      <c r="A105" s="14">
        <v>41618</v>
      </c>
      <c r="B105" s="3" t="s">
        <v>256</v>
      </c>
      <c r="C105" s="3">
        <v>12</v>
      </c>
      <c r="D105" s="3">
        <v>45600</v>
      </c>
      <c r="E105" s="3" t="s">
        <v>264</v>
      </c>
    </row>
    <row r="106" spans="1:5" hidden="1">
      <c r="A106" s="14">
        <v>41618</v>
      </c>
      <c r="B106" s="3" t="s">
        <v>256</v>
      </c>
      <c r="C106" s="3">
        <v>12</v>
      </c>
      <c r="D106" s="3">
        <v>45600</v>
      </c>
      <c r="E106" s="3" t="s">
        <v>253</v>
      </c>
    </row>
    <row r="107" spans="1:5" hidden="1">
      <c r="A107" s="14">
        <v>41654</v>
      </c>
      <c r="B107" s="3" t="s">
        <v>256</v>
      </c>
      <c r="C107" s="3">
        <v>8</v>
      </c>
      <c r="D107" s="3">
        <v>30400</v>
      </c>
      <c r="E107" s="3" t="s">
        <v>261</v>
      </c>
    </row>
    <row r="108" spans="1:5" hidden="1">
      <c r="A108" s="14">
        <v>41654</v>
      </c>
      <c r="B108" s="3" t="s">
        <v>256</v>
      </c>
      <c r="C108" s="3">
        <v>8</v>
      </c>
      <c r="D108" s="3">
        <v>30400</v>
      </c>
      <c r="E108" s="3" t="s">
        <v>259</v>
      </c>
    </row>
    <row r="109" spans="1:5" hidden="1">
      <c r="A109" s="14">
        <v>41654</v>
      </c>
      <c r="B109" s="3" t="s">
        <v>256</v>
      </c>
      <c r="C109" s="3">
        <v>8</v>
      </c>
      <c r="D109" s="3">
        <v>30400</v>
      </c>
      <c r="E109" s="3" t="s">
        <v>263</v>
      </c>
    </row>
    <row r="110" spans="1:5" hidden="1">
      <c r="A110" s="14">
        <v>41682</v>
      </c>
      <c r="B110" s="3" t="s">
        <v>256</v>
      </c>
      <c r="C110" s="3">
        <v>8</v>
      </c>
      <c r="D110" s="3">
        <v>30400</v>
      </c>
      <c r="E110" s="3" t="s">
        <v>251</v>
      </c>
    </row>
    <row r="111" spans="1:5" hidden="1">
      <c r="A111" s="14">
        <v>41685</v>
      </c>
      <c r="B111" s="3" t="s">
        <v>256</v>
      </c>
      <c r="C111" s="3">
        <v>2</v>
      </c>
      <c r="D111" s="3">
        <v>7600</v>
      </c>
      <c r="E111" s="3" t="s">
        <v>257</v>
      </c>
    </row>
    <row r="112" spans="1:5" hidden="1">
      <c r="A112" s="14">
        <v>41711</v>
      </c>
      <c r="B112" s="3" t="s">
        <v>256</v>
      </c>
      <c r="C112" s="3">
        <v>2</v>
      </c>
      <c r="D112" s="3">
        <v>7600</v>
      </c>
      <c r="E112" s="3" t="s">
        <v>255</v>
      </c>
    </row>
    <row r="113" spans="1:5" hidden="1">
      <c r="A113" s="14">
        <v>41736</v>
      </c>
      <c r="B113" s="3" t="s">
        <v>256</v>
      </c>
      <c r="C113" s="3">
        <v>5</v>
      </c>
      <c r="D113" s="3">
        <v>19000</v>
      </c>
      <c r="E113" s="3" t="s">
        <v>259</v>
      </c>
    </row>
    <row r="114" spans="1:5" hidden="1">
      <c r="A114" s="14">
        <v>41736</v>
      </c>
      <c r="B114" s="3" t="s">
        <v>256</v>
      </c>
      <c r="C114" s="3">
        <v>5</v>
      </c>
      <c r="D114" s="3">
        <v>19000</v>
      </c>
      <c r="E114" s="3" t="s">
        <v>264</v>
      </c>
    </row>
    <row r="115" spans="1:5" hidden="1">
      <c r="A115" s="14">
        <v>41736</v>
      </c>
      <c r="B115" s="3" t="s">
        <v>256</v>
      </c>
      <c r="C115" s="3">
        <v>5</v>
      </c>
      <c r="D115" s="3">
        <v>19000</v>
      </c>
      <c r="E115" s="3" t="s">
        <v>253</v>
      </c>
    </row>
    <row r="116" spans="1:5" hidden="1">
      <c r="A116" s="14">
        <v>41737</v>
      </c>
      <c r="B116" s="3" t="s">
        <v>256</v>
      </c>
      <c r="C116" s="3">
        <v>4</v>
      </c>
      <c r="D116" s="3">
        <v>15200</v>
      </c>
      <c r="E116" s="3" t="s">
        <v>261</v>
      </c>
    </row>
    <row r="117" spans="1:5" hidden="1">
      <c r="A117" s="14">
        <v>41738</v>
      </c>
      <c r="B117" s="3" t="s">
        <v>256</v>
      </c>
      <c r="C117" s="3">
        <v>4</v>
      </c>
      <c r="D117" s="3">
        <v>15200</v>
      </c>
      <c r="E117" s="3" t="s">
        <v>263</v>
      </c>
    </row>
    <row r="118" spans="1:5" hidden="1">
      <c r="A118" s="14">
        <v>41853</v>
      </c>
      <c r="B118" s="3" t="s">
        <v>256</v>
      </c>
      <c r="C118" s="3">
        <v>4</v>
      </c>
      <c r="D118" s="3">
        <v>15200</v>
      </c>
      <c r="E118" s="3" t="s">
        <v>251</v>
      </c>
    </row>
    <row r="119" spans="1:5" hidden="1">
      <c r="A119" s="14">
        <v>41866</v>
      </c>
      <c r="B119" s="3" t="s">
        <v>256</v>
      </c>
      <c r="C119" s="3">
        <v>4</v>
      </c>
      <c r="D119" s="3">
        <v>15200</v>
      </c>
      <c r="E119" s="3" t="s">
        <v>257</v>
      </c>
    </row>
    <row r="120" spans="1:5" hidden="1">
      <c r="A120" s="14">
        <v>41923</v>
      </c>
      <c r="B120" s="3" t="s">
        <v>256</v>
      </c>
      <c r="C120" s="3">
        <v>14</v>
      </c>
      <c r="D120" s="3">
        <v>53200</v>
      </c>
      <c r="E120" s="3" t="s">
        <v>255</v>
      </c>
    </row>
    <row r="121" spans="1:5" hidden="1">
      <c r="A121" s="14">
        <v>41972</v>
      </c>
      <c r="B121" s="3" t="s">
        <v>256</v>
      </c>
      <c r="C121" s="3">
        <v>14</v>
      </c>
      <c r="D121" s="3">
        <v>53200</v>
      </c>
      <c r="E121" s="3" t="s">
        <v>253</v>
      </c>
    </row>
    <row r="122" spans="1:5" hidden="1">
      <c r="A122" s="14">
        <v>41974</v>
      </c>
      <c r="B122" s="3" t="s">
        <v>256</v>
      </c>
      <c r="C122" s="3">
        <v>14</v>
      </c>
      <c r="D122" s="3">
        <v>53200</v>
      </c>
      <c r="E122" s="3" t="s">
        <v>264</v>
      </c>
    </row>
    <row r="123" spans="1:5">
      <c r="A123" s="14">
        <v>42012</v>
      </c>
      <c r="B123" s="3" t="s">
        <v>256</v>
      </c>
      <c r="C123" s="3">
        <v>14</v>
      </c>
      <c r="D123" s="3">
        <v>53200</v>
      </c>
      <c r="E123" s="3" t="s">
        <v>259</v>
      </c>
    </row>
    <row r="124" spans="1:5">
      <c r="A124" s="14">
        <v>42054</v>
      </c>
      <c r="B124" s="3" t="s">
        <v>256</v>
      </c>
      <c r="C124" s="3">
        <v>10</v>
      </c>
      <c r="D124" s="3">
        <v>38000</v>
      </c>
      <c r="E124" s="3" t="s">
        <v>261</v>
      </c>
    </row>
    <row r="125" spans="1:5">
      <c r="A125" s="14">
        <v>42087</v>
      </c>
      <c r="B125" s="3" t="s">
        <v>256</v>
      </c>
      <c r="C125" s="3">
        <v>10</v>
      </c>
      <c r="D125" s="3">
        <v>38000</v>
      </c>
      <c r="E125" s="3" t="s">
        <v>263</v>
      </c>
    </row>
    <row r="126" spans="1:5" hidden="1">
      <c r="A126" s="14">
        <v>42125</v>
      </c>
      <c r="B126" s="3" t="s">
        <v>256</v>
      </c>
      <c r="C126" s="3">
        <v>4</v>
      </c>
      <c r="D126" s="3">
        <v>15200</v>
      </c>
      <c r="E126" s="3" t="s">
        <v>251</v>
      </c>
    </row>
    <row r="127" spans="1:5" hidden="1">
      <c r="A127" s="14">
        <v>42144</v>
      </c>
      <c r="B127" s="3" t="s">
        <v>256</v>
      </c>
      <c r="C127" s="3">
        <v>4</v>
      </c>
      <c r="D127" s="3">
        <v>15200</v>
      </c>
      <c r="E127" s="3" t="s">
        <v>257</v>
      </c>
    </row>
    <row r="128" spans="1:5" hidden="1">
      <c r="A128" s="14">
        <v>42417</v>
      </c>
      <c r="B128" s="3" t="s">
        <v>256</v>
      </c>
      <c r="C128" s="3">
        <v>7</v>
      </c>
      <c r="D128" s="3">
        <v>26600</v>
      </c>
      <c r="E128" s="3" t="s">
        <v>255</v>
      </c>
    </row>
    <row r="129" spans="1:5" hidden="1">
      <c r="A129" s="14">
        <v>42494</v>
      </c>
      <c r="B129" s="3" t="s">
        <v>256</v>
      </c>
      <c r="C129" s="3">
        <v>7</v>
      </c>
      <c r="D129" s="3">
        <v>26600</v>
      </c>
      <c r="E129" s="3" t="s">
        <v>253</v>
      </c>
    </row>
    <row r="130" spans="1:5" hidden="1">
      <c r="A130" s="14">
        <v>42640</v>
      </c>
      <c r="B130" s="3" t="s">
        <v>256</v>
      </c>
      <c r="C130" s="3">
        <v>5</v>
      </c>
      <c r="D130" s="3">
        <v>19000</v>
      </c>
      <c r="E130" s="3" t="s">
        <v>264</v>
      </c>
    </row>
    <row r="131" spans="1:5" hidden="1">
      <c r="A131" s="14">
        <v>40923</v>
      </c>
      <c r="B131" s="3" t="s">
        <v>260</v>
      </c>
      <c r="C131" s="3">
        <v>3</v>
      </c>
      <c r="D131" s="3">
        <v>4500</v>
      </c>
      <c r="E131" s="3" t="s">
        <v>263</v>
      </c>
    </row>
    <row r="132" spans="1:5" hidden="1">
      <c r="A132" s="14">
        <v>40990</v>
      </c>
      <c r="B132" s="3" t="s">
        <v>260</v>
      </c>
      <c r="C132" s="3">
        <v>10</v>
      </c>
      <c r="D132" s="3">
        <v>15000</v>
      </c>
      <c r="E132" s="3" t="s">
        <v>251</v>
      </c>
    </row>
    <row r="133" spans="1:5" hidden="1">
      <c r="A133" s="14">
        <v>40990</v>
      </c>
      <c r="B133" s="3" t="s">
        <v>260</v>
      </c>
      <c r="C133" s="3">
        <v>10</v>
      </c>
      <c r="D133" s="3">
        <v>15000</v>
      </c>
      <c r="E133" s="3" t="s">
        <v>255</v>
      </c>
    </row>
    <row r="134" spans="1:5" hidden="1">
      <c r="A134" s="14">
        <v>40990</v>
      </c>
      <c r="B134" s="3" t="s">
        <v>260</v>
      </c>
      <c r="C134" s="3">
        <v>10</v>
      </c>
      <c r="D134" s="3">
        <v>15000</v>
      </c>
      <c r="E134" s="3" t="s">
        <v>257</v>
      </c>
    </row>
    <row r="135" spans="1:5" hidden="1">
      <c r="A135" s="14">
        <v>40990</v>
      </c>
      <c r="B135" s="3" t="s">
        <v>260</v>
      </c>
      <c r="C135" s="3">
        <v>8</v>
      </c>
      <c r="D135" s="3">
        <v>12000</v>
      </c>
      <c r="E135" s="3" t="s">
        <v>253</v>
      </c>
    </row>
    <row r="136" spans="1:5" hidden="1">
      <c r="A136" s="14">
        <v>40991</v>
      </c>
      <c r="B136" s="3" t="s">
        <v>260</v>
      </c>
      <c r="C136" s="3">
        <v>8</v>
      </c>
      <c r="D136" s="3">
        <v>12000</v>
      </c>
      <c r="E136" s="3" t="s">
        <v>264</v>
      </c>
    </row>
    <row r="137" spans="1:5" hidden="1">
      <c r="A137" s="14">
        <v>40991</v>
      </c>
      <c r="B137" s="3" t="s">
        <v>260</v>
      </c>
      <c r="C137" s="3">
        <v>5</v>
      </c>
      <c r="D137" s="3">
        <v>7500</v>
      </c>
      <c r="E137" s="3" t="s">
        <v>261</v>
      </c>
    </row>
    <row r="138" spans="1:5" hidden="1">
      <c r="A138" s="14">
        <v>40991</v>
      </c>
      <c r="B138" s="3" t="s">
        <v>260</v>
      </c>
      <c r="C138" s="3">
        <v>5</v>
      </c>
      <c r="D138" s="3">
        <v>7500</v>
      </c>
      <c r="E138" s="3" t="s">
        <v>259</v>
      </c>
    </row>
    <row r="139" spans="1:5" hidden="1">
      <c r="A139" s="14">
        <v>40992</v>
      </c>
      <c r="B139" s="3" t="s">
        <v>260</v>
      </c>
      <c r="C139" s="3">
        <v>5</v>
      </c>
      <c r="D139" s="3">
        <v>7500</v>
      </c>
      <c r="E139" s="3" t="s">
        <v>251</v>
      </c>
    </row>
    <row r="140" spans="1:5" hidden="1">
      <c r="A140" s="14">
        <v>40992</v>
      </c>
      <c r="B140" s="3" t="s">
        <v>260</v>
      </c>
      <c r="C140" s="3">
        <v>5</v>
      </c>
      <c r="D140" s="3">
        <v>7500</v>
      </c>
      <c r="E140" s="3" t="s">
        <v>263</v>
      </c>
    </row>
    <row r="141" spans="1:5" hidden="1">
      <c r="A141" s="14">
        <v>41272</v>
      </c>
      <c r="B141" s="3" t="s">
        <v>260</v>
      </c>
      <c r="C141" s="3">
        <v>20</v>
      </c>
      <c r="D141" s="3">
        <v>30000</v>
      </c>
      <c r="E141" s="3" t="s">
        <v>257</v>
      </c>
    </row>
    <row r="142" spans="1:5" hidden="1">
      <c r="A142" s="14">
        <v>41305</v>
      </c>
      <c r="B142" s="3" t="s">
        <v>260</v>
      </c>
      <c r="C142" s="3">
        <v>20</v>
      </c>
      <c r="D142" s="3">
        <v>30000</v>
      </c>
      <c r="E142" s="3" t="s">
        <v>255</v>
      </c>
    </row>
    <row r="143" spans="1:5" hidden="1">
      <c r="A143" s="14">
        <v>41352</v>
      </c>
      <c r="B143" s="3" t="s">
        <v>260</v>
      </c>
      <c r="C143" s="3">
        <v>20</v>
      </c>
      <c r="D143" s="3">
        <v>30000</v>
      </c>
      <c r="E143" s="3" t="s">
        <v>253</v>
      </c>
    </row>
    <row r="144" spans="1:5" hidden="1">
      <c r="A144" s="14">
        <v>41431</v>
      </c>
      <c r="B144" s="3" t="s">
        <v>260</v>
      </c>
      <c r="C144" s="3">
        <v>15</v>
      </c>
      <c r="D144" s="3">
        <v>22500</v>
      </c>
      <c r="E144" s="3" t="s">
        <v>264</v>
      </c>
    </row>
    <row r="145" spans="1:5" hidden="1">
      <c r="A145" s="14">
        <v>41508</v>
      </c>
      <c r="B145" s="3" t="s">
        <v>260</v>
      </c>
      <c r="C145" s="3">
        <v>15</v>
      </c>
      <c r="D145" s="3">
        <v>22500</v>
      </c>
      <c r="E145" s="3" t="s">
        <v>259</v>
      </c>
    </row>
    <row r="146" spans="1:5" hidden="1">
      <c r="A146" s="14">
        <v>41561</v>
      </c>
      <c r="B146" s="3" t="s">
        <v>260</v>
      </c>
      <c r="C146" s="3">
        <v>12</v>
      </c>
      <c r="D146" s="3">
        <v>18000</v>
      </c>
      <c r="E146" s="3" t="s">
        <v>261</v>
      </c>
    </row>
    <row r="147" spans="1:5" hidden="1">
      <c r="A147" s="14">
        <v>41580</v>
      </c>
      <c r="B147" s="3" t="s">
        <v>260</v>
      </c>
      <c r="C147" s="3">
        <v>12</v>
      </c>
      <c r="D147" s="3">
        <v>18000</v>
      </c>
      <c r="E147" s="3" t="s">
        <v>263</v>
      </c>
    </row>
    <row r="148" spans="1:5" hidden="1">
      <c r="A148" s="14">
        <v>41618</v>
      </c>
      <c r="B148" s="3" t="s">
        <v>260</v>
      </c>
      <c r="C148" s="3">
        <v>12</v>
      </c>
      <c r="D148" s="3">
        <v>18000</v>
      </c>
      <c r="E148" s="3" t="s">
        <v>251</v>
      </c>
    </row>
    <row r="149" spans="1:5" hidden="1">
      <c r="A149" s="14">
        <v>41618</v>
      </c>
      <c r="B149" s="3" t="s">
        <v>260</v>
      </c>
      <c r="C149" s="3">
        <v>8</v>
      </c>
      <c r="D149" s="3">
        <v>12000</v>
      </c>
      <c r="E149" s="3" t="s">
        <v>257</v>
      </c>
    </row>
    <row r="150" spans="1:5" hidden="1">
      <c r="A150" s="14">
        <v>41654</v>
      </c>
      <c r="B150" s="3" t="s">
        <v>260</v>
      </c>
      <c r="C150" s="3">
        <v>8</v>
      </c>
      <c r="D150" s="3">
        <v>12000</v>
      </c>
      <c r="E150" s="3" t="s">
        <v>255</v>
      </c>
    </row>
    <row r="151" spans="1:5" hidden="1">
      <c r="A151" s="14">
        <v>41654</v>
      </c>
      <c r="B151" s="3" t="s">
        <v>260</v>
      </c>
      <c r="C151" s="3">
        <v>8</v>
      </c>
      <c r="D151" s="3">
        <v>12000</v>
      </c>
      <c r="E151" s="3" t="s">
        <v>253</v>
      </c>
    </row>
    <row r="152" spans="1:5" hidden="1">
      <c r="A152" s="14">
        <v>41680</v>
      </c>
      <c r="B152" s="3" t="s">
        <v>260</v>
      </c>
      <c r="C152" s="3">
        <v>8</v>
      </c>
      <c r="D152" s="3">
        <v>12000</v>
      </c>
      <c r="E152" s="3" t="s">
        <v>264</v>
      </c>
    </row>
    <row r="153" spans="1:5" hidden="1">
      <c r="A153" s="14">
        <v>41684</v>
      </c>
      <c r="B153" s="3" t="s">
        <v>260</v>
      </c>
      <c r="C153" s="3">
        <v>8</v>
      </c>
      <c r="D153" s="3">
        <v>12000</v>
      </c>
      <c r="E153" s="3" t="s">
        <v>259</v>
      </c>
    </row>
    <row r="154" spans="1:5" hidden="1">
      <c r="A154" s="14">
        <v>41700</v>
      </c>
      <c r="B154" s="3" t="s">
        <v>260</v>
      </c>
      <c r="C154" s="3">
        <v>2</v>
      </c>
      <c r="D154" s="3">
        <v>3000</v>
      </c>
      <c r="E154" s="3" t="s">
        <v>261</v>
      </c>
    </row>
    <row r="155" spans="1:5" hidden="1">
      <c r="A155" s="14">
        <v>41711</v>
      </c>
      <c r="B155" s="3" t="s">
        <v>260</v>
      </c>
      <c r="C155" s="3">
        <v>2</v>
      </c>
      <c r="D155" s="3">
        <v>3000</v>
      </c>
      <c r="E155" s="3" t="s">
        <v>263</v>
      </c>
    </row>
    <row r="156" spans="1:5" hidden="1">
      <c r="A156" s="14">
        <v>41736</v>
      </c>
      <c r="B156" s="3" t="s">
        <v>260</v>
      </c>
      <c r="C156" s="3">
        <v>5</v>
      </c>
      <c r="D156" s="3">
        <v>7500</v>
      </c>
      <c r="E156" s="3" t="s">
        <v>251</v>
      </c>
    </row>
    <row r="157" spans="1:5" hidden="1">
      <c r="A157" s="14">
        <v>41736</v>
      </c>
      <c r="B157" s="3" t="s">
        <v>260</v>
      </c>
      <c r="C157" s="3">
        <v>5</v>
      </c>
      <c r="D157" s="3">
        <v>7500</v>
      </c>
      <c r="E157" s="3" t="s">
        <v>255</v>
      </c>
    </row>
    <row r="158" spans="1:5" hidden="1">
      <c r="A158" s="14">
        <v>41736</v>
      </c>
      <c r="B158" s="3" t="s">
        <v>260</v>
      </c>
      <c r="C158" s="3">
        <v>5</v>
      </c>
      <c r="D158" s="3">
        <v>7500</v>
      </c>
      <c r="E158" s="3" t="s">
        <v>257</v>
      </c>
    </row>
    <row r="159" spans="1:5" hidden="1">
      <c r="A159" s="14">
        <v>41737</v>
      </c>
      <c r="B159" s="3" t="s">
        <v>260</v>
      </c>
      <c r="C159" s="3">
        <v>4</v>
      </c>
      <c r="D159" s="3">
        <v>6000</v>
      </c>
      <c r="E159" s="3" t="s">
        <v>253</v>
      </c>
    </row>
    <row r="160" spans="1:5" hidden="1">
      <c r="A160" s="14">
        <v>41740</v>
      </c>
      <c r="B160" s="3" t="s">
        <v>260</v>
      </c>
      <c r="C160" s="3">
        <v>4</v>
      </c>
      <c r="D160" s="3">
        <v>6000</v>
      </c>
      <c r="E160" s="3" t="s">
        <v>264</v>
      </c>
    </row>
    <row r="161" spans="1:5" hidden="1">
      <c r="A161" s="14">
        <v>41866</v>
      </c>
      <c r="B161" s="3" t="s">
        <v>260</v>
      </c>
      <c r="C161" s="3">
        <v>4</v>
      </c>
      <c r="D161" s="3">
        <v>6000</v>
      </c>
      <c r="E161" s="3" t="s">
        <v>259</v>
      </c>
    </row>
    <row r="162" spans="1:5" hidden="1">
      <c r="A162" s="14">
        <v>41873</v>
      </c>
      <c r="B162" s="3" t="s">
        <v>260</v>
      </c>
      <c r="C162" s="3">
        <v>4</v>
      </c>
      <c r="D162" s="3">
        <v>6000</v>
      </c>
      <c r="E162" s="3" t="s">
        <v>261</v>
      </c>
    </row>
    <row r="163" spans="1:5" hidden="1">
      <c r="A163" s="14">
        <v>41967</v>
      </c>
      <c r="B163" s="3" t="s">
        <v>260</v>
      </c>
      <c r="C163" s="3">
        <v>14</v>
      </c>
      <c r="D163" s="3">
        <v>21000</v>
      </c>
      <c r="E163" s="3" t="s">
        <v>263</v>
      </c>
    </row>
    <row r="164" spans="1:5" hidden="1">
      <c r="A164" s="14">
        <v>41973</v>
      </c>
      <c r="B164" s="3" t="s">
        <v>260</v>
      </c>
      <c r="C164" s="3">
        <v>14</v>
      </c>
      <c r="D164" s="3">
        <v>21000</v>
      </c>
      <c r="E164" s="3" t="s">
        <v>251</v>
      </c>
    </row>
    <row r="165" spans="1:5" hidden="1">
      <c r="A165" s="14">
        <v>41974</v>
      </c>
      <c r="B165" s="3" t="s">
        <v>260</v>
      </c>
      <c r="C165" s="3">
        <v>14</v>
      </c>
      <c r="D165" s="3">
        <v>21000</v>
      </c>
      <c r="E165" s="3" t="s">
        <v>257</v>
      </c>
    </row>
    <row r="166" spans="1:5" hidden="1">
      <c r="A166" s="14">
        <v>42045</v>
      </c>
      <c r="B166" s="3" t="s">
        <v>260</v>
      </c>
      <c r="C166" s="3">
        <v>10</v>
      </c>
      <c r="D166" s="3">
        <v>15000</v>
      </c>
      <c r="E166" s="3" t="s">
        <v>255</v>
      </c>
    </row>
    <row r="167" spans="1:5" hidden="1">
      <c r="A167" s="14">
        <v>42075</v>
      </c>
      <c r="B167" s="3" t="s">
        <v>260</v>
      </c>
      <c r="C167" s="3">
        <v>10</v>
      </c>
      <c r="D167" s="3">
        <v>15000</v>
      </c>
      <c r="E167" s="3" t="s">
        <v>253</v>
      </c>
    </row>
    <row r="168" spans="1:5" hidden="1">
      <c r="A168" s="14">
        <v>42113</v>
      </c>
      <c r="B168" s="3" t="s">
        <v>260</v>
      </c>
      <c r="C168" s="3">
        <v>10</v>
      </c>
      <c r="D168" s="3">
        <v>15000</v>
      </c>
      <c r="E168" s="3" t="s">
        <v>264</v>
      </c>
    </row>
    <row r="169" spans="1:5" hidden="1">
      <c r="A169" s="14">
        <v>42125</v>
      </c>
      <c r="B169" s="3" t="s">
        <v>260</v>
      </c>
      <c r="C169" s="3">
        <v>4</v>
      </c>
      <c r="D169" s="3">
        <v>6000</v>
      </c>
      <c r="E169" s="3" t="s">
        <v>259</v>
      </c>
    </row>
    <row r="170" spans="1:5" hidden="1">
      <c r="A170" s="14">
        <v>42391</v>
      </c>
      <c r="B170" s="3" t="s">
        <v>260</v>
      </c>
      <c r="C170" s="3">
        <v>4</v>
      </c>
      <c r="D170" s="3">
        <v>6000</v>
      </c>
      <c r="E170" s="3" t="s">
        <v>261</v>
      </c>
    </row>
    <row r="171" spans="1:5" hidden="1">
      <c r="A171" s="14">
        <v>42472</v>
      </c>
      <c r="B171" s="3" t="s">
        <v>260</v>
      </c>
      <c r="C171" s="3">
        <v>7</v>
      </c>
      <c r="D171" s="3">
        <v>10500</v>
      </c>
      <c r="E171" s="3" t="s">
        <v>263</v>
      </c>
    </row>
    <row r="172" spans="1:5" hidden="1">
      <c r="A172" s="14">
        <v>42527</v>
      </c>
      <c r="B172" s="3" t="s">
        <v>260</v>
      </c>
      <c r="C172" s="3">
        <v>7</v>
      </c>
      <c r="D172" s="3">
        <v>10500</v>
      </c>
      <c r="E172" s="3" t="s">
        <v>251</v>
      </c>
    </row>
    <row r="173" spans="1:5" hidden="1">
      <c r="A173" s="14">
        <v>42658</v>
      </c>
      <c r="B173" s="3" t="s">
        <v>260</v>
      </c>
      <c r="C173" s="3">
        <v>5</v>
      </c>
      <c r="D173" s="3">
        <v>7500</v>
      </c>
      <c r="E173" s="3" t="s">
        <v>257</v>
      </c>
    </row>
    <row r="174" spans="1:5" hidden="1">
      <c r="A174" s="14">
        <v>40923</v>
      </c>
      <c r="B174" s="3" t="s">
        <v>262</v>
      </c>
      <c r="C174" s="3">
        <v>4</v>
      </c>
      <c r="D174" s="3">
        <v>10000</v>
      </c>
      <c r="E174" s="3" t="s">
        <v>255</v>
      </c>
    </row>
    <row r="175" spans="1:5" hidden="1">
      <c r="A175" s="14">
        <v>40990</v>
      </c>
      <c r="B175" s="3" t="s">
        <v>262</v>
      </c>
      <c r="C175" s="3">
        <v>10</v>
      </c>
      <c r="D175" s="3">
        <v>25000</v>
      </c>
      <c r="E175" s="3" t="s">
        <v>264</v>
      </c>
    </row>
    <row r="176" spans="1:5" hidden="1">
      <c r="A176" s="14">
        <v>40990</v>
      </c>
      <c r="B176" s="3" t="s">
        <v>262</v>
      </c>
      <c r="C176" s="3">
        <v>8</v>
      </c>
      <c r="D176" s="3">
        <v>20000</v>
      </c>
      <c r="E176" s="3" t="s">
        <v>259</v>
      </c>
    </row>
    <row r="177" spans="1:5" hidden="1">
      <c r="A177" s="14">
        <v>40990</v>
      </c>
      <c r="B177" s="3" t="s">
        <v>262</v>
      </c>
      <c r="C177" s="3">
        <v>4</v>
      </c>
      <c r="D177" s="3">
        <v>10000</v>
      </c>
      <c r="E177" s="3" t="s">
        <v>253</v>
      </c>
    </row>
    <row r="178" spans="1:5" hidden="1">
      <c r="A178" s="14">
        <v>40991</v>
      </c>
      <c r="B178" s="3" t="s">
        <v>262</v>
      </c>
      <c r="C178" s="3">
        <v>8</v>
      </c>
      <c r="D178" s="3">
        <v>20000</v>
      </c>
      <c r="E178" s="3" t="s">
        <v>261</v>
      </c>
    </row>
    <row r="179" spans="1:5" hidden="1">
      <c r="A179" s="14">
        <v>40991</v>
      </c>
      <c r="B179" s="3" t="s">
        <v>262</v>
      </c>
      <c r="C179" s="3">
        <v>8</v>
      </c>
      <c r="D179" s="3">
        <v>20000</v>
      </c>
      <c r="E179" s="3" t="s">
        <v>263</v>
      </c>
    </row>
    <row r="180" spans="1:5" hidden="1">
      <c r="A180" s="14">
        <v>40991</v>
      </c>
      <c r="B180" s="3" t="s">
        <v>262</v>
      </c>
      <c r="C180" s="3">
        <v>5</v>
      </c>
      <c r="D180" s="3">
        <v>12500</v>
      </c>
      <c r="E180" s="3" t="s">
        <v>251</v>
      </c>
    </row>
    <row r="181" spans="1:5" hidden="1">
      <c r="A181" s="14">
        <v>40992</v>
      </c>
      <c r="B181" s="3" t="s">
        <v>262</v>
      </c>
      <c r="C181" s="3">
        <v>20</v>
      </c>
      <c r="D181" s="3">
        <v>50000</v>
      </c>
      <c r="E181" s="3" t="s">
        <v>253</v>
      </c>
    </row>
    <row r="182" spans="1:5" hidden="1">
      <c r="A182" s="14">
        <v>40992</v>
      </c>
      <c r="B182" s="3" t="s">
        <v>262</v>
      </c>
      <c r="C182" s="3">
        <v>5</v>
      </c>
      <c r="D182" s="3">
        <v>12500</v>
      </c>
      <c r="E182" s="3" t="s">
        <v>255</v>
      </c>
    </row>
    <row r="183" spans="1:5" hidden="1">
      <c r="A183" s="14">
        <v>40992</v>
      </c>
      <c r="B183" s="3" t="s">
        <v>262</v>
      </c>
      <c r="C183" s="3">
        <v>5</v>
      </c>
      <c r="D183" s="3">
        <v>12500</v>
      </c>
      <c r="E183" s="3" t="s">
        <v>257</v>
      </c>
    </row>
    <row r="184" spans="1:5" hidden="1">
      <c r="A184" s="14">
        <v>41276</v>
      </c>
      <c r="B184" s="3" t="s">
        <v>262</v>
      </c>
      <c r="C184" s="3">
        <v>20</v>
      </c>
      <c r="D184" s="3">
        <v>50000</v>
      </c>
      <c r="E184" s="3" t="s">
        <v>264</v>
      </c>
    </row>
    <row r="185" spans="1:5" hidden="1">
      <c r="A185" s="14">
        <v>41352</v>
      </c>
      <c r="B185" s="3" t="s">
        <v>262</v>
      </c>
      <c r="C185" s="3">
        <v>20</v>
      </c>
      <c r="D185" s="3">
        <v>50000</v>
      </c>
      <c r="E185" s="3" t="s">
        <v>259</v>
      </c>
    </row>
    <row r="186" spans="1:5" hidden="1">
      <c r="A186" s="14">
        <v>41431</v>
      </c>
      <c r="B186" s="3" t="s">
        <v>262</v>
      </c>
      <c r="C186" s="3">
        <v>15</v>
      </c>
      <c r="D186" s="3">
        <v>37500</v>
      </c>
      <c r="E186" s="3" t="s">
        <v>261</v>
      </c>
    </row>
    <row r="187" spans="1:5" hidden="1">
      <c r="A187" s="14">
        <v>41466</v>
      </c>
      <c r="B187" s="3" t="s">
        <v>262</v>
      </c>
      <c r="C187" s="3">
        <v>15</v>
      </c>
      <c r="D187" s="3">
        <v>37500</v>
      </c>
      <c r="E187" s="3" t="s">
        <v>263</v>
      </c>
    </row>
    <row r="188" spans="1:5" hidden="1">
      <c r="A188" s="14">
        <v>41542</v>
      </c>
      <c r="B188" s="3" t="s">
        <v>262</v>
      </c>
      <c r="C188" s="3">
        <v>15</v>
      </c>
      <c r="D188" s="3">
        <v>37500</v>
      </c>
      <c r="E188" s="3" t="s">
        <v>251</v>
      </c>
    </row>
    <row r="189" spans="1:5" hidden="1">
      <c r="A189" s="14">
        <v>41580</v>
      </c>
      <c r="B189" s="3" t="s">
        <v>262</v>
      </c>
      <c r="C189" s="3">
        <v>12</v>
      </c>
      <c r="D189" s="3">
        <v>30000</v>
      </c>
      <c r="E189" s="3" t="s">
        <v>257</v>
      </c>
    </row>
    <row r="190" spans="1:5" hidden="1">
      <c r="A190" s="14">
        <v>41618</v>
      </c>
      <c r="B190" s="3" t="s">
        <v>262</v>
      </c>
      <c r="C190" s="3">
        <v>12</v>
      </c>
      <c r="D190" s="3">
        <v>30000</v>
      </c>
      <c r="E190" s="3" t="s">
        <v>255</v>
      </c>
    </row>
    <row r="191" spans="1:5" hidden="1">
      <c r="A191" s="14">
        <v>41618</v>
      </c>
      <c r="B191" s="3" t="s">
        <v>262</v>
      </c>
      <c r="C191" s="3">
        <v>12</v>
      </c>
      <c r="D191" s="3">
        <v>30000</v>
      </c>
      <c r="E191" s="3" t="s">
        <v>253</v>
      </c>
    </row>
    <row r="192" spans="1:5" hidden="1">
      <c r="A192" s="14">
        <v>41654</v>
      </c>
      <c r="B192" s="3" t="s">
        <v>262</v>
      </c>
      <c r="C192" s="3">
        <v>8</v>
      </c>
      <c r="D192" s="3">
        <v>20000</v>
      </c>
      <c r="E192" s="3" t="s">
        <v>259</v>
      </c>
    </row>
    <row r="193" spans="1:5" hidden="1">
      <c r="A193" s="14">
        <v>41654</v>
      </c>
      <c r="B193" s="3" t="s">
        <v>262</v>
      </c>
      <c r="C193" s="3">
        <v>8</v>
      </c>
      <c r="D193" s="3">
        <v>20000</v>
      </c>
      <c r="E193" s="3" t="s">
        <v>264</v>
      </c>
    </row>
    <row r="194" spans="1:5" hidden="1">
      <c r="A194" s="14">
        <v>41680</v>
      </c>
      <c r="B194" s="3" t="s">
        <v>262</v>
      </c>
      <c r="C194" s="3">
        <v>8</v>
      </c>
      <c r="D194" s="3">
        <v>20000</v>
      </c>
      <c r="E194" s="3" t="s">
        <v>261</v>
      </c>
    </row>
    <row r="195" spans="1:5" hidden="1">
      <c r="A195" s="14">
        <v>41682</v>
      </c>
      <c r="B195" s="3" t="s">
        <v>262</v>
      </c>
      <c r="C195" s="3">
        <v>8</v>
      </c>
      <c r="D195" s="3">
        <v>20000</v>
      </c>
      <c r="E195" s="3" t="s">
        <v>263</v>
      </c>
    </row>
    <row r="196" spans="1:5" hidden="1">
      <c r="A196" s="14">
        <v>41700</v>
      </c>
      <c r="B196" s="3" t="s">
        <v>262</v>
      </c>
      <c r="C196" s="3">
        <v>2</v>
      </c>
      <c r="D196" s="3">
        <v>5000</v>
      </c>
      <c r="E196" s="3" t="s">
        <v>251</v>
      </c>
    </row>
    <row r="197" spans="1:5" hidden="1">
      <c r="A197" s="14">
        <v>41711</v>
      </c>
      <c r="B197" s="3" t="s">
        <v>262</v>
      </c>
      <c r="C197" s="3">
        <v>2</v>
      </c>
      <c r="D197" s="3">
        <v>5000</v>
      </c>
      <c r="E197" s="3" t="s">
        <v>257</v>
      </c>
    </row>
    <row r="198" spans="1:5" hidden="1">
      <c r="A198" s="14">
        <v>41736</v>
      </c>
      <c r="B198" s="3" t="s">
        <v>262</v>
      </c>
      <c r="C198" s="3">
        <v>5</v>
      </c>
      <c r="D198" s="3">
        <v>12500</v>
      </c>
      <c r="E198" s="3" t="s">
        <v>255</v>
      </c>
    </row>
    <row r="199" spans="1:5" hidden="1">
      <c r="A199" s="14">
        <v>41736</v>
      </c>
      <c r="B199" s="3" t="s">
        <v>262</v>
      </c>
      <c r="C199" s="3">
        <v>5</v>
      </c>
      <c r="D199" s="3">
        <v>12500</v>
      </c>
      <c r="E199" s="3" t="s">
        <v>264</v>
      </c>
    </row>
    <row r="200" spans="1:5" hidden="1">
      <c r="A200" s="14">
        <v>41736</v>
      </c>
      <c r="B200" s="3" t="s">
        <v>262</v>
      </c>
      <c r="C200" s="3">
        <v>5</v>
      </c>
      <c r="D200" s="3">
        <v>12500</v>
      </c>
      <c r="E200" s="3" t="s">
        <v>253</v>
      </c>
    </row>
    <row r="201" spans="1:5" hidden="1">
      <c r="A201" s="14">
        <v>41737</v>
      </c>
      <c r="B201" s="3" t="s">
        <v>262</v>
      </c>
      <c r="C201" s="3">
        <v>4</v>
      </c>
      <c r="D201" s="3">
        <v>10000</v>
      </c>
      <c r="E201" s="3" t="s">
        <v>259</v>
      </c>
    </row>
    <row r="202" spans="1:5" hidden="1">
      <c r="A202" s="14">
        <v>41740</v>
      </c>
      <c r="B202" s="3" t="s">
        <v>262</v>
      </c>
      <c r="C202" s="3">
        <v>4</v>
      </c>
      <c r="D202" s="3">
        <v>10000</v>
      </c>
      <c r="E202" s="3" t="s">
        <v>261</v>
      </c>
    </row>
    <row r="203" spans="1:5" hidden="1">
      <c r="A203" s="14">
        <v>41853</v>
      </c>
      <c r="B203" s="3" t="s">
        <v>262</v>
      </c>
      <c r="C203" s="3">
        <v>4</v>
      </c>
      <c r="D203" s="3">
        <v>10000</v>
      </c>
      <c r="E203" s="3" t="s">
        <v>263</v>
      </c>
    </row>
    <row r="204" spans="1:5" hidden="1">
      <c r="A204" s="14">
        <v>41866</v>
      </c>
      <c r="B204" s="3" t="s">
        <v>262</v>
      </c>
      <c r="C204" s="3">
        <v>4</v>
      </c>
      <c r="D204" s="3">
        <v>10000</v>
      </c>
      <c r="E204" s="3" t="s">
        <v>251</v>
      </c>
    </row>
    <row r="205" spans="1:5" hidden="1">
      <c r="A205" s="14">
        <v>41923</v>
      </c>
      <c r="B205" s="3" t="s">
        <v>262</v>
      </c>
      <c r="C205" s="3">
        <v>14</v>
      </c>
      <c r="D205" s="3">
        <v>35000</v>
      </c>
      <c r="E205" s="3" t="s">
        <v>257</v>
      </c>
    </row>
    <row r="206" spans="1:5" hidden="1">
      <c r="A206" s="14">
        <v>41972</v>
      </c>
      <c r="B206" s="3" t="s">
        <v>262</v>
      </c>
      <c r="C206" s="3">
        <v>14</v>
      </c>
      <c r="D206" s="3">
        <v>35000</v>
      </c>
      <c r="E206" s="3" t="s">
        <v>255</v>
      </c>
    </row>
    <row r="207" spans="1:5" hidden="1">
      <c r="A207" s="14">
        <v>41974</v>
      </c>
      <c r="B207" s="3" t="s">
        <v>262</v>
      </c>
      <c r="C207" s="3">
        <v>14</v>
      </c>
      <c r="D207" s="3">
        <v>35000</v>
      </c>
      <c r="E207" s="3" t="s">
        <v>253</v>
      </c>
    </row>
    <row r="208" spans="1:5">
      <c r="A208" s="14">
        <v>42045</v>
      </c>
      <c r="B208" s="3" t="s">
        <v>262</v>
      </c>
      <c r="C208" s="3">
        <v>14</v>
      </c>
      <c r="D208" s="3">
        <v>35000</v>
      </c>
      <c r="E208" s="3" t="s">
        <v>264</v>
      </c>
    </row>
    <row r="209" spans="1:5">
      <c r="A209" s="14">
        <v>42054</v>
      </c>
      <c r="B209" s="3" t="s">
        <v>262</v>
      </c>
      <c r="C209" s="3">
        <v>10</v>
      </c>
      <c r="D209" s="3">
        <v>25000</v>
      </c>
      <c r="E209" s="3" t="s">
        <v>259</v>
      </c>
    </row>
    <row r="210" spans="1:5">
      <c r="A210" s="14">
        <v>42087</v>
      </c>
      <c r="B210" s="3" t="s">
        <v>262</v>
      </c>
      <c r="C210" s="3">
        <v>10</v>
      </c>
      <c r="D210" s="3">
        <v>25000</v>
      </c>
      <c r="E210" s="3" t="s">
        <v>261</v>
      </c>
    </row>
    <row r="211" spans="1:5" hidden="1">
      <c r="A211" s="14">
        <v>42125</v>
      </c>
      <c r="B211" s="3" t="s">
        <v>262</v>
      </c>
      <c r="C211" s="3">
        <v>4</v>
      </c>
      <c r="D211" s="3">
        <v>10000</v>
      </c>
      <c r="E211" s="3" t="s">
        <v>263</v>
      </c>
    </row>
    <row r="212" spans="1:5" hidden="1">
      <c r="A212" s="14">
        <v>42391</v>
      </c>
      <c r="B212" s="3" t="s">
        <v>262</v>
      </c>
      <c r="C212" s="3">
        <v>4</v>
      </c>
      <c r="D212" s="3">
        <v>10000</v>
      </c>
      <c r="E212" s="3" t="s">
        <v>251</v>
      </c>
    </row>
    <row r="213" spans="1:5" hidden="1">
      <c r="A213" s="14">
        <v>42417</v>
      </c>
      <c r="B213" s="3" t="s">
        <v>262</v>
      </c>
      <c r="C213" s="3">
        <v>7</v>
      </c>
      <c r="D213" s="3">
        <v>17500</v>
      </c>
      <c r="E213" s="3" t="s">
        <v>257</v>
      </c>
    </row>
    <row r="214" spans="1:5" hidden="1">
      <c r="A214" s="14">
        <v>42494</v>
      </c>
      <c r="B214" s="3" t="s">
        <v>262</v>
      </c>
      <c r="C214" s="3">
        <v>7</v>
      </c>
      <c r="D214" s="3">
        <v>17500</v>
      </c>
      <c r="E214" s="3" t="s">
        <v>255</v>
      </c>
    </row>
    <row r="215" spans="1:5" hidden="1">
      <c r="A215" s="14">
        <v>42640</v>
      </c>
      <c r="B215" s="3" t="s">
        <v>262</v>
      </c>
      <c r="C215" s="3">
        <v>5</v>
      </c>
      <c r="D215" s="3">
        <v>12500</v>
      </c>
      <c r="E215" s="3" t="s">
        <v>253</v>
      </c>
    </row>
    <row r="216" spans="1:5" hidden="1">
      <c r="A216" s="14">
        <v>40923</v>
      </c>
      <c r="B216" s="3" t="s">
        <v>250</v>
      </c>
      <c r="C216" s="3">
        <v>12</v>
      </c>
      <c r="D216" s="3">
        <v>43200</v>
      </c>
      <c r="E216" s="3" t="s">
        <v>257</v>
      </c>
    </row>
    <row r="217" spans="1:5" hidden="1">
      <c r="A217" s="14">
        <v>40923</v>
      </c>
      <c r="B217" s="3" t="s">
        <v>250</v>
      </c>
      <c r="C217" s="3">
        <v>2</v>
      </c>
      <c r="D217" s="3">
        <v>7200</v>
      </c>
      <c r="E217" s="3" t="s">
        <v>251</v>
      </c>
    </row>
    <row r="218" spans="1:5" hidden="1">
      <c r="A218" s="14">
        <v>40990</v>
      </c>
      <c r="B218" s="3" t="s">
        <v>250</v>
      </c>
      <c r="C218" s="3">
        <v>10</v>
      </c>
      <c r="D218" s="3">
        <v>36000</v>
      </c>
      <c r="E218" s="3" t="s">
        <v>255</v>
      </c>
    </row>
    <row r="219" spans="1:5" hidden="1">
      <c r="A219" s="14">
        <v>40990</v>
      </c>
      <c r="B219" s="3" t="s">
        <v>250</v>
      </c>
      <c r="C219" s="3">
        <v>10</v>
      </c>
      <c r="D219" s="3">
        <v>36000</v>
      </c>
      <c r="E219" s="3" t="s">
        <v>253</v>
      </c>
    </row>
    <row r="220" spans="1:5" hidden="1">
      <c r="A220" s="14">
        <v>40990</v>
      </c>
      <c r="B220" s="3" t="s">
        <v>250</v>
      </c>
      <c r="C220" s="3">
        <v>8</v>
      </c>
      <c r="D220" s="3">
        <v>28800</v>
      </c>
      <c r="E220" s="3" t="s">
        <v>264</v>
      </c>
    </row>
    <row r="221" spans="1:5" hidden="1">
      <c r="A221" s="14">
        <v>40991</v>
      </c>
      <c r="B221" s="3" t="s">
        <v>250</v>
      </c>
      <c r="C221" s="3">
        <v>8</v>
      </c>
      <c r="D221" s="3">
        <v>28800</v>
      </c>
      <c r="E221" s="3" t="s">
        <v>259</v>
      </c>
    </row>
    <row r="222" spans="1:5" hidden="1">
      <c r="A222" s="14">
        <v>40991</v>
      </c>
      <c r="B222" s="3" t="s">
        <v>250</v>
      </c>
      <c r="C222" s="3">
        <v>5</v>
      </c>
      <c r="D222" s="3">
        <v>18000</v>
      </c>
      <c r="E222" s="3" t="s">
        <v>261</v>
      </c>
    </row>
    <row r="223" spans="1:5" hidden="1">
      <c r="A223" s="14">
        <v>40991</v>
      </c>
      <c r="B223" s="3" t="s">
        <v>250</v>
      </c>
      <c r="C223" s="3">
        <v>5</v>
      </c>
      <c r="D223" s="3">
        <v>18000</v>
      </c>
      <c r="E223" s="3" t="s">
        <v>263</v>
      </c>
    </row>
    <row r="224" spans="1:5" hidden="1">
      <c r="A224" s="14">
        <v>40992</v>
      </c>
      <c r="B224" s="3" t="s">
        <v>250</v>
      </c>
      <c r="C224" s="3">
        <v>5</v>
      </c>
      <c r="D224" s="3">
        <v>18000</v>
      </c>
      <c r="E224" s="3" t="s">
        <v>251</v>
      </c>
    </row>
    <row r="225" spans="1:5" hidden="1">
      <c r="A225" s="14">
        <v>40992</v>
      </c>
      <c r="B225" s="3" t="s">
        <v>250</v>
      </c>
      <c r="C225" s="3">
        <v>5</v>
      </c>
      <c r="D225" s="3">
        <v>18000</v>
      </c>
      <c r="E225" s="3" t="s">
        <v>257</v>
      </c>
    </row>
    <row r="226" spans="1:5" hidden="1">
      <c r="A226" s="14">
        <v>41272</v>
      </c>
      <c r="B226" s="3" t="s">
        <v>250</v>
      </c>
      <c r="C226" s="3">
        <v>20</v>
      </c>
      <c r="D226" s="3">
        <v>72000</v>
      </c>
      <c r="E226" s="3" t="s">
        <v>255</v>
      </c>
    </row>
    <row r="227" spans="1:5" hidden="1">
      <c r="A227" s="14">
        <v>41276</v>
      </c>
      <c r="B227" s="3" t="s">
        <v>250</v>
      </c>
      <c r="C227" s="3">
        <v>20</v>
      </c>
      <c r="D227" s="3">
        <v>72000</v>
      </c>
      <c r="E227" s="3" t="s">
        <v>253</v>
      </c>
    </row>
    <row r="228" spans="1:5" hidden="1">
      <c r="A228" s="14">
        <v>41352</v>
      </c>
      <c r="B228" s="3" t="s">
        <v>250</v>
      </c>
      <c r="C228" s="3">
        <v>20</v>
      </c>
      <c r="D228" s="3">
        <v>72000</v>
      </c>
      <c r="E228" s="3" t="s">
        <v>264</v>
      </c>
    </row>
    <row r="229" spans="1:5" hidden="1">
      <c r="A229" s="14">
        <v>41431</v>
      </c>
      <c r="B229" s="3" t="s">
        <v>250</v>
      </c>
      <c r="C229" s="3">
        <v>15</v>
      </c>
      <c r="D229" s="3">
        <v>54000</v>
      </c>
      <c r="E229" s="3" t="s">
        <v>259</v>
      </c>
    </row>
    <row r="230" spans="1:5" hidden="1">
      <c r="A230" s="14">
        <v>41508</v>
      </c>
      <c r="B230" s="3" t="s">
        <v>250</v>
      </c>
      <c r="C230" s="3">
        <v>15</v>
      </c>
      <c r="D230" s="3">
        <v>54000</v>
      </c>
      <c r="E230" s="3" t="s">
        <v>261</v>
      </c>
    </row>
    <row r="231" spans="1:5" hidden="1">
      <c r="A231" s="14">
        <v>41542</v>
      </c>
      <c r="B231" s="3" t="s">
        <v>250</v>
      </c>
      <c r="C231" s="3">
        <v>12</v>
      </c>
      <c r="D231" s="3">
        <v>43200</v>
      </c>
      <c r="E231" s="3" t="s">
        <v>263</v>
      </c>
    </row>
    <row r="232" spans="1:5" hidden="1">
      <c r="A232" s="14">
        <v>41580</v>
      </c>
      <c r="B232" s="3" t="s">
        <v>250</v>
      </c>
      <c r="C232" s="3">
        <v>12</v>
      </c>
      <c r="D232" s="3">
        <v>43200</v>
      </c>
      <c r="E232" s="3" t="s">
        <v>251</v>
      </c>
    </row>
    <row r="233" spans="1:5" hidden="1">
      <c r="A233" s="14">
        <v>41618</v>
      </c>
      <c r="B233" s="3" t="s">
        <v>250</v>
      </c>
      <c r="C233" s="3">
        <v>12</v>
      </c>
      <c r="D233" s="3">
        <v>43200</v>
      </c>
      <c r="E233" s="3" t="s">
        <v>255</v>
      </c>
    </row>
    <row r="234" spans="1:5" hidden="1">
      <c r="A234" s="14">
        <v>41618</v>
      </c>
      <c r="B234" s="3" t="s">
        <v>250</v>
      </c>
      <c r="C234" s="3">
        <v>12</v>
      </c>
      <c r="D234" s="3">
        <v>43200</v>
      </c>
      <c r="E234" s="3" t="s">
        <v>257</v>
      </c>
    </row>
    <row r="235" spans="1:5" hidden="1">
      <c r="A235" s="14">
        <v>41654</v>
      </c>
      <c r="B235" s="3" t="s">
        <v>250</v>
      </c>
      <c r="C235" s="3">
        <v>8</v>
      </c>
      <c r="D235" s="3">
        <v>28800</v>
      </c>
      <c r="E235" s="3" t="s">
        <v>264</v>
      </c>
    </row>
    <row r="236" spans="1:5" hidden="1">
      <c r="A236" s="14">
        <v>41654</v>
      </c>
      <c r="B236" s="3" t="s">
        <v>250</v>
      </c>
      <c r="C236" s="3">
        <v>8</v>
      </c>
      <c r="D236" s="3">
        <v>28800</v>
      </c>
      <c r="E236" s="3" t="s">
        <v>253</v>
      </c>
    </row>
    <row r="237" spans="1:5" hidden="1">
      <c r="A237" s="14">
        <v>41680</v>
      </c>
      <c r="B237" s="3" t="s">
        <v>250</v>
      </c>
      <c r="C237" s="3">
        <v>8</v>
      </c>
      <c r="D237" s="3">
        <v>28800</v>
      </c>
      <c r="E237" s="3" t="s">
        <v>259</v>
      </c>
    </row>
    <row r="238" spans="1:5" hidden="1">
      <c r="A238" s="14">
        <v>41684</v>
      </c>
      <c r="B238" s="3" t="s">
        <v>250</v>
      </c>
      <c r="C238" s="3">
        <v>8</v>
      </c>
      <c r="D238" s="3">
        <v>28800</v>
      </c>
      <c r="E238" s="3" t="s">
        <v>261</v>
      </c>
    </row>
    <row r="239" spans="1:5" hidden="1">
      <c r="A239" s="14">
        <v>41700</v>
      </c>
      <c r="B239" s="3" t="s">
        <v>250</v>
      </c>
      <c r="C239" s="3">
        <v>2</v>
      </c>
      <c r="D239" s="3">
        <v>7200</v>
      </c>
      <c r="E239" s="3" t="s">
        <v>263</v>
      </c>
    </row>
    <row r="240" spans="1:5" hidden="1">
      <c r="A240" s="14">
        <v>41711</v>
      </c>
      <c r="B240" s="3" t="s">
        <v>250</v>
      </c>
      <c r="C240" s="3">
        <v>2</v>
      </c>
      <c r="D240" s="3">
        <v>7200</v>
      </c>
      <c r="E240" s="3" t="s">
        <v>251</v>
      </c>
    </row>
    <row r="241" spans="1:5" hidden="1">
      <c r="A241" s="14">
        <v>41736</v>
      </c>
      <c r="B241" s="3" t="s">
        <v>250</v>
      </c>
      <c r="C241" s="3">
        <v>5</v>
      </c>
      <c r="D241" s="3">
        <v>18000</v>
      </c>
      <c r="E241" s="3" t="s">
        <v>255</v>
      </c>
    </row>
    <row r="242" spans="1:5" hidden="1">
      <c r="A242" s="14">
        <v>41736</v>
      </c>
      <c r="B242" s="3" t="s">
        <v>250</v>
      </c>
      <c r="C242" s="3">
        <v>5</v>
      </c>
      <c r="D242" s="3">
        <v>18000</v>
      </c>
      <c r="E242" s="3" t="s">
        <v>257</v>
      </c>
    </row>
    <row r="243" spans="1:5" hidden="1">
      <c r="A243" s="14">
        <v>41736</v>
      </c>
      <c r="B243" s="3" t="s">
        <v>250</v>
      </c>
      <c r="C243" s="3">
        <v>5</v>
      </c>
      <c r="D243" s="3">
        <v>18000</v>
      </c>
      <c r="E243" s="3" t="s">
        <v>253</v>
      </c>
    </row>
    <row r="244" spans="1:5" hidden="1">
      <c r="A244" s="14">
        <v>41737</v>
      </c>
      <c r="B244" s="3" t="s">
        <v>250</v>
      </c>
      <c r="C244" s="3">
        <v>4</v>
      </c>
      <c r="D244" s="3">
        <v>14400</v>
      </c>
      <c r="E244" s="3" t="s">
        <v>264</v>
      </c>
    </row>
    <row r="245" spans="1:5" hidden="1">
      <c r="A245" s="14">
        <v>41740</v>
      </c>
      <c r="B245" s="3" t="s">
        <v>250</v>
      </c>
      <c r="C245" s="3">
        <v>4</v>
      </c>
      <c r="D245" s="3">
        <v>14400</v>
      </c>
      <c r="E245" s="3" t="s">
        <v>259</v>
      </c>
    </row>
    <row r="246" spans="1:5" hidden="1">
      <c r="A246" s="14">
        <v>41866</v>
      </c>
      <c r="B246" s="3" t="s">
        <v>250</v>
      </c>
      <c r="C246" s="3">
        <v>4</v>
      </c>
      <c r="D246" s="3">
        <v>14400</v>
      </c>
      <c r="E246" s="3" t="s">
        <v>261</v>
      </c>
    </row>
    <row r="247" spans="1:5" hidden="1">
      <c r="A247" s="14">
        <v>41866</v>
      </c>
      <c r="B247" s="3" t="s">
        <v>250</v>
      </c>
      <c r="C247" s="3">
        <v>4</v>
      </c>
      <c r="D247" s="3">
        <v>14400</v>
      </c>
      <c r="E247" s="3" t="s">
        <v>263</v>
      </c>
    </row>
    <row r="248" spans="1:5" hidden="1">
      <c r="A248" s="14">
        <v>41967</v>
      </c>
      <c r="B248" s="3" t="s">
        <v>250</v>
      </c>
      <c r="C248" s="3">
        <v>14</v>
      </c>
      <c r="D248" s="3">
        <v>50400</v>
      </c>
      <c r="E248" s="3" t="s">
        <v>251</v>
      </c>
    </row>
    <row r="249" spans="1:5" hidden="1">
      <c r="A249" s="14">
        <v>41972</v>
      </c>
      <c r="B249" s="3" t="s">
        <v>250</v>
      </c>
      <c r="C249" s="3">
        <v>14</v>
      </c>
      <c r="D249" s="3">
        <v>50400</v>
      </c>
      <c r="E249" s="3" t="s">
        <v>257</v>
      </c>
    </row>
    <row r="250" spans="1:5" hidden="1">
      <c r="A250" s="14">
        <v>41974</v>
      </c>
      <c r="B250" s="3" t="s">
        <v>250</v>
      </c>
      <c r="C250" s="3">
        <v>14</v>
      </c>
      <c r="D250" s="3">
        <v>50400</v>
      </c>
      <c r="E250" s="3" t="s">
        <v>255</v>
      </c>
    </row>
    <row r="251" spans="1:5">
      <c r="A251" s="14">
        <v>42045</v>
      </c>
      <c r="B251" s="3" t="s">
        <v>250</v>
      </c>
      <c r="C251" s="3">
        <v>14</v>
      </c>
      <c r="D251" s="3">
        <v>50400</v>
      </c>
      <c r="E251" s="3" t="s">
        <v>253</v>
      </c>
    </row>
    <row r="252" spans="1:5">
      <c r="A252" s="14">
        <v>42075</v>
      </c>
      <c r="B252" s="3" t="s">
        <v>250</v>
      </c>
      <c r="C252" s="3">
        <v>10</v>
      </c>
      <c r="D252" s="3">
        <v>36000</v>
      </c>
      <c r="E252" s="3" t="s">
        <v>264</v>
      </c>
    </row>
    <row r="253" spans="1:5">
      <c r="A253" s="14">
        <v>42087</v>
      </c>
      <c r="B253" s="3" t="s">
        <v>250</v>
      </c>
      <c r="C253" s="3">
        <v>10</v>
      </c>
      <c r="D253" s="3">
        <v>36000</v>
      </c>
      <c r="E253" s="3" t="s">
        <v>259</v>
      </c>
    </row>
    <row r="254" spans="1:5" hidden="1">
      <c r="A254" s="14">
        <v>42125</v>
      </c>
      <c r="B254" s="3" t="s">
        <v>250</v>
      </c>
      <c r="C254" s="3">
        <v>4</v>
      </c>
      <c r="D254" s="3">
        <v>14400</v>
      </c>
      <c r="E254" s="3" t="s">
        <v>261</v>
      </c>
    </row>
    <row r="255" spans="1:5" hidden="1">
      <c r="A255" s="14">
        <v>42391</v>
      </c>
      <c r="B255" s="3" t="s">
        <v>250</v>
      </c>
      <c r="C255" s="3">
        <v>4</v>
      </c>
      <c r="D255" s="3">
        <v>14400</v>
      </c>
      <c r="E255" s="3" t="s">
        <v>263</v>
      </c>
    </row>
    <row r="256" spans="1:5" hidden="1">
      <c r="A256" s="14">
        <v>42472</v>
      </c>
      <c r="B256" s="3" t="s">
        <v>250</v>
      </c>
      <c r="C256" s="3">
        <v>7</v>
      </c>
      <c r="D256" s="3">
        <v>25200</v>
      </c>
      <c r="E256" s="3" t="s">
        <v>251</v>
      </c>
    </row>
    <row r="257" spans="1:5" hidden="1">
      <c r="A257" s="14">
        <v>42494</v>
      </c>
      <c r="B257" s="3" t="s">
        <v>250</v>
      </c>
      <c r="C257" s="3">
        <v>7</v>
      </c>
      <c r="D257" s="3">
        <v>25200</v>
      </c>
      <c r="E257" s="3" t="s">
        <v>257</v>
      </c>
    </row>
    <row r="258" spans="1:5" hidden="1">
      <c r="A258" s="14">
        <v>42658</v>
      </c>
      <c r="B258" s="3" t="s">
        <v>250</v>
      </c>
      <c r="C258" s="3">
        <v>5</v>
      </c>
      <c r="D258" s="3">
        <v>18000</v>
      </c>
      <c r="E258" s="3" t="s">
        <v>255</v>
      </c>
    </row>
    <row r="259" spans="1:5" hidden="1">
      <c r="A259" s="14">
        <v>40923</v>
      </c>
      <c r="B259" s="3" t="s">
        <v>252</v>
      </c>
      <c r="C259" s="3">
        <v>3</v>
      </c>
      <c r="D259" s="3">
        <v>6600</v>
      </c>
      <c r="E259" s="3" t="s">
        <v>259</v>
      </c>
    </row>
    <row r="260" spans="1:5" hidden="1">
      <c r="A260" s="14">
        <v>40990</v>
      </c>
      <c r="B260" s="3" t="s">
        <v>252</v>
      </c>
      <c r="C260" s="3">
        <v>10</v>
      </c>
      <c r="D260" s="3">
        <v>22000</v>
      </c>
      <c r="E260" s="3" t="s">
        <v>251</v>
      </c>
    </row>
    <row r="261" spans="1:5" hidden="1">
      <c r="A261" s="14">
        <v>40990</v>
      </c>
      <c r="B261" s="3" t="s">
        <v>252</v>
      </c>
      <c r="C261" s="3">
        <v>10</v>
      </c>
      <c r="D261" s="3">
        <v>22000</v>
      </c>
      <c r="E261" s="3" t="s">
        <v>263</v>
      </c>
    </row>
    <row r="262" spans="1:5" hidden="1">
      <c r="A262" s="14">
        <v>40990</v>
      </c>
      <c r="B262" s="3" t="s">
        <v>252</v>
      </c>
      <c r="C262" s="3">
        <v>8</v>
      </c>
      <c r="D262" s="3">
        <v>17600</v>
      </c>
      <c r="E262" s="3" t="s">
        <v>257</v>
      </c>
    </row>
    <row r="263" spans="1:5" hidden="1">
      <c r="A263" s="14">
        <v>40990</v>
      </c>
      <c r="B263" s="3" t="s">
        <v>252</v>
      </c>
      <c r="C263" s="3">
        <v>4</v>
      </c>
      <c r="D263" s="3">
        <v>8800</v>
      </c>
      <c r="E263" s="3" t="s">
        <v>261</v>
      </c>
    </row>
    <row r="264" spans="1:5" hidden="1">
      <c r="A264" s="14">
        <v>40991</v>
      </c>
      <c r="B264" s="3" t="s">
        <v>252</v>
      </c>
      <c r="C264" s="3">
        <v>8</v>
      </c>
      <c r="D264" s="3">
        <v>17600</v>
      </c>
      <c r="E264" s="3" t="s">
        <v>255</v>
      </c>
    </row>
    <row r="265" spans="1:5" hidden="1">
      <c r="A265" s="14">
        <v>40991</v>
      </c>
      <c r="B265" s="3" t="s">
        <v>252</v>
      </c>
      <c r="C265" s="3">
        <v>5</v>
      </c>
      <c r="D265" s="3">
        <v>11000</v>
      </c>
      <c r="E265" s="3" t="s">
        <v>264</v>
      </c>
    </row>
    <row r="266" spans="1:5" hidden="1">
      <c r="A266" s="14">
        <v>40991</v>
      </c>
      <c r="B266" s="3" t="s">
        <v>252</v>
      </c>
      <c r="C266" s="3">
        <v>5</v>
      </c>
      <c r="D266" s="3">
        <v>11000</v>
      </c>
      <c r="E266" s="3" t="s">
        <v>253</v>
      </c>
    </row>
    <row r="267" spans="1:5" hidden="1">
      <c r="A267" s="14">
        <v>40992</v>
      </c>
      <c r="B267" s="3" t="s">
        <v>252</v>
      </c>
      <c r="C267" s="3">
        <v>5</v>
      </c>
      <c r="D267" s="3">
        <v>11000</v>
      </c>
      <c r="E267" s="3" t="s">
        <v>261</v>
      </c>
    </row>
    <row r="268" spans="1:5" hidden="1">
      <c r="A268" s="14">
        <v>40992</v>
      </c>
      <c r="B268" s="3" t="s">
        <v>252</v>
      </c>
      <c r="C268" s="3">
        <v>5</v>
      </c>
      <c r="D268" s="3">
        <v>11000</v>
      </c>
      <c r="E268" s="3" t="s">
        <v>259</v>
      </c>
    </row>
    <row r="269" spans="1:5" hidden="1">
      <c r="A269" s="14">
        <v>41272</v>
      </c>
      <c r="B269" s="3" t="s">
        <v>252</v>
      </c>
      <c r="C269" s="3">
        <v>20</v>
      </c>
      <c r="D269" s="3">
        <v>44000</v>
      </c>
      <c r="E269" s="3" t="s">
        <v>263</v>
      </c>
    </row>
    <row r="270" spans="1:5" hidden="1">
      <c r="A270" s="14">
        <v>41305</v>
      </c>
      <c r="B270" s="3" t="s">
        <v>252</v>
      </c>
      <c r="C270" s="3">
        <v>20</v>
      </c>
      <c r="D270" s="3">
        <v>44000</v>
      </c>
      <c r="E270" s="3" t="s">
        <v>251</v>
      </c>
    </row>
    <row r="271" spans="1:5" hidden="1">
      <c r="A271" s="14">
        <v>41371</v>
      </c>
      <c r="B271" s="3" t="s">
        <v>252</v>
      </c>
      <c r="C271" s="3">
        <v>15</v>
      </c>
      <c r="D271" s="3">
        <v>33000</v>
      </c>
      <c r="E271" s="3" t="s">
        <v>257</v>
      </c>
    </row>
    <row r="272" spans="1:5" hidden="1">
      <c r="A272" s="14">
        <v>41466</v>
      </c>
      <c r="B272" s="3" t="s">
        <v>252</v>
      </c>
      <c r="C272" s="3">
        <v>15</v>
      </c>
      <c r="D272" s="3">
        <v>33000</v>
      </c>
      <c r="E272" s="3" t="s">
        <v>255</v>
      </c>
    </row>
    <row r="273" spans="1:5" hidden="1">
      <c r="A273" s="14">
        <v>41508</v>
      </c>
      <c r="B273" s="3" t="s">
        <v>252</v>
      </c>
      <c r="C273" s="3">
        <v>15</v>
      </c>
      <c r="D273" s="3">
        <v>33000</v>
      </c>
      <c r="E273" s="3" t="s">
        <v>253</v>
      </c>
    </row>
    <row r="274" spans="1:5" hidden="1">
      <c r="A274" s="14">
        <v>41561</v>
      </c>
      <c r="B274" s="3" t="s">
        <v>252</v>
      </c>
      <c r="C274" s="3">
        <v>12</v>
      </c>
      <c r="D274" s="3">
        <v>26400</v>
      </c>
      <c r="E274" s="3" t="s">
        <v>264</v>
      </c>
    </row>
    <row r="275" spans="1:5" hidden="1">
      <c r="A275" s="14">
        <v>41618</v>
      </c>
      <c r="B275" s="3" t="s">
        <v>252</v>
      </c>
      <c r="C275" s="3">
        <v>12</v>
      </c>
      <c r="D275" s="3">
        <v>26400</v>
      </c>
      <c r="E275" s="3" t="s">
        <v>261</v>
      </c>
    </row>
    <row r="276" spans="1:5" hidden="1">
      <c r="A276" s="14">
        <v>41618</v>
      </c>
      <c r="B276" s="3" t="s">
        <v>252</v>
      </c>
      <c r="C276" s="3">
        <v>12</v>
      </c>
      <c r="D276" s="3">
        <v>26400</v>
      </c>
      <c r="E276" s="3" t="s">
        <v>259</v>
      </c>
    </row>
    <row r="277" spans="1:5" hidden="1">
      <c r="A277" s="14">
        <v>41618</v>
      </c>
      <c r="B277" s="3" t="s">
        <v>252</v>
      </c>
      <c r="C277" s="3">
        <v>8</v>
      </c>
      <c r="D277" s="3">
        <v>17600</v>
      </c>
      <c r="E277" s="3" t="s">
        <v>263</v>
      </c>
    </row>
    <row r="278" spans="1:5" hidden="1">
      <c r="A278" s="14">
        <v>41654</v>
      </c>
      <c r="B278" s="3" t="s">
        <v>252</v>
      </c>
      <c r="C278" s="3">
        <v>8</v>
      </c>
      <c r="D278" s="3">
        <v>17600</v>
      </c>
      <c r="E278" s="3" t="s">
        <v>251</v>
      </c>
    </row>
    <row r="279" spans="1:5" hidden="1">
      <c r="A279" s="14">
        <v>41654</v>
      </c>
      <c r="B279" s="3" t="s">
        <v>252</v>
      </c>
      <c r="C279" s="3">
        <v>8</v>
      </c>
      <c r="D279" s="3">
        <v>17600</v>
      </c>
      <c r="E279" s="3" t="s">
        <v>257</v>
      </c>
    </row>
    <row r="280" spans="1:5" hidden="1">
      <c r="A280" s="14">
        <v>41682</v>
      </c>
      <c r="B280" s="3" t="s">
        <v>252</v>
      </c>
      <c r="C280" s="3">
        <v>8</v>
      </c>
      <c r="D280" s="3">
        <v>17600</v>
      </c>
      <c r="E280" s="3" t="s">
        <v>255</v>
      </c>
    </row>
    <row r="281" spans="1:5" hidden="1">
      <c r="A281" s="14">
        <v>41684</v>
      </c>
      <c r="B281" s="3" t="s">
        <v>252</v>
      </c>
      <c r="C281" s="3">
        <v>2</v>
      </c>
      <c r="D281" s="3">
        <v>4400</v>
      </c>
      <c r="E281" s="3" t="s">
        <v>253</v>
      </c>
    </row>
    <row r="282" spans="1:5" hidden="1">
      <c r="A282" s="14">
        <v>41711</v>
      </c>
      <c r="B282" s="3" t="s">
        <v>252</v>
      </c>
      <c r="C282" s="3">
        <v>2</v>
      </c>
      <c r="D282" s="3">
        <v>4400</v>
      </c>
      <c r="E282" s="3" t="s">
        <v>264</v>
      </c>
    </row>
    <row r="283" spans="1:5" hidden="1">
      <c r="A283" s="14">
        <v>41736</v>
      </c>
      <c r="B283" s="3" t="s">
        <v>252</v>
      </c>
      <c r="C283" s="3">
        <v>5</v>
      </c>
      <c r="D283" s="3">
        <v>11000</v>
      </c>
      <c r="E283" s="3" t="s">
        <v>251</v>
      </c>
    </row>
    <row r="284" spans="1:5" hidden="1">
      <c r="A284" s="14">
        <v>41736</v>
      </c>
      <c r="B284" s="3" t="s">
        <v>252</v>
      </c>
      <c r="C284" s="3">
        <v>5</v>
      </c>
      <c r="D284" s="3">
        <v>11000</v>
      </c>
      <c r="E284" s="3" t="s">
        <v>261</v>
      </c>
    </row>
    <row r="285" spans="1:5" hidden="1">
      <c r="A285" s="14">
        <v>41736</v>
      </c>
      <c r="B285" s="3" t="s">
        <v>252</v>
      </c>
      <c r="C285" s="3">
        <v>5</v>
      </c>
      <c r="D285" s="3">
        <v>11000</v>
      </c>
      <c r="E285" s="3" t="s">
        <v>263</v>
      </c>
    </row>
    <row r="286" spans="1:5" hidden="1">
      <c r="A286" s="14">
        <v>41736</v>
      </c>
      <c r="B286" s="3" t="s">
        <v>252</v>
      </c>
      <c r="C286" s="3">
        <v>2</v>
      </c>
      <c r="D286" s="3">
        <v>4400</v>
      </c>
      <c r="E286" s="3" t="s">
        <v>259</v>
      </c>
    </row>
    <row r="287" spans="1:5" hidden="1">
      <c r="A287" s="14">
        <v>41738</v>
      </c>
      <c r="B287" s="3" t="s">
        <v>252</v>
      </c>
      <c r="C287" s="3">
        <v>4</v>
      </c>
      <c r="D287" s="3">
        <v>8800</v>
      </c>
      <c r="E287" s="3" t="s">
        <v>257</v>
      </c>
    </row>
    <row r="288" spans="1:5" hidden="1">
      <c r="A288" s="14">
        <v>41853</v>
      </c>
      <c r="B288" s="3" t="s">
        <v>252</v>
      </c>
      <c r="C288" s="3">
        <v>4</v>
      </c>
      <c r="D288" s="3">
        <v>8800</v>
      </c>
      <c r="E288" s="3" t="s">
        <v>255</v>
      </c>
    </row>
    <row r="289" spans="1:5" hidden="1">
      <c r="A289" s="14">
        <v>41866</v>
      </c>
      <c r="B289" s="3" t="s">
        <v>252</v>
      </c>
      <c r="C289" s="3">
        <v>4</v>
      </c>
      <c r="D289" s="3">
        <v>8800</v>
      </c>
      <c r="E289" s="3" t="s">
        <v>253</v>
      </c>
    </row>
    <row r="290" spans="1:5" hidden="1">
      <c r="A290" s="14">
        <v>41923</v>
      </c>
      <c r="B290" s="3" t="s">
        <v>252</v>
      </c>
      <c r="C290" s="3">
        <v>14</v>
      </c>
      <c r="D290" s="3">
        <v>30800</v>
      </c>
      <c r="E290" s="3" t="s">
        <v>264</v>
      </c>
    </row>
    <row r="291" spans="1:5" hidden="1">
      <c r="A291" s="14">
        <v>41967</v>
      </c>
      <c r="B291" s="3" t="s">
        <v>252</v>
      </c>
      <c r="C291" s="3">
        <v>14</v>
      </c>
      <c r="D291" s="3">
        <v>30800</v>
      </c>
      <c r="E291" s="3" t="s">
        <v>259</v>
      </c>
    </row>
    <row r="292" spans="1:5" hidden="1">
      <c r="A292" s="14">
        <v>41973</v>
      </c>
      <c r="B292" s="3" t="s">
        <v>252</v>
      </c>
      <c r="C292" s="3">
        <v>14</v>
      </c>
      <c r="D292" s="3">
        <v>30800</v>
      </c>
      <c r="E292" s="3" t="s">
        <v>261</v>
      </c>
    </row>
    <row r="293" spans="1:5">
      <c r="A293" s="14">
        <v>42012</v>
      </c>
      <c r="B293" s="3" t="s">
        <v>252</v>
      </c>
      <c r="C293" s="3">
        <v>14</v>
      </c>
      <c r="D293" s="3">
        <v>30800</v>
      </c>
      <c r="E293" s="3" t="s">
        <v>263</v>
      </c>
    </row>
    <row r="294" spans="1:5" hidden="1">
      <c r="A294" s="14">
        <v>42054</v>
      </c>
      <c r="B294" s="3" t="s">
        <v>252</v>
      </c>
      <c r="C294" s="3">
        <v>10</v>
      </c>
      <c r="D294" s="3">
        <v>22000</v>
      </c>
      <c r="E294" s="3" t="s">
        <v>251</v>
      </c>
    </row>
    <row r="295" spans="1:5" hidden="1">
      <c r="A295" s="14">
        <v>42075</v>
      </c>
      <c r="B295" s="3" t="s">
        <v>252</v>
      </c>
      <c r="C295" s="3">
        <v>10</v>
      </c>
      <c r="D295" s="3">
        <v>22000</v>
      </c>
      <c r="E295" s="3" t="s">
        <v>257</v>
      </c>
    </row>
    <row r="296" spans="1:5" hidden="1">
      <c r="A296" s="14">
        <v>42113</v>
      </c>
      <c r="B296" s="3" t="s">
        <v>252</v>
      </c>
      <c r="C296" s="3">
        <v>10</v>
      </c>
      <c r="D296" s="3">
        <v>22000</v>
      </c>
      <c r="E296" s="3" t="s">
        <v>255</v>
      </c>
    </row>
    <row r="297" spans="1:5" hidden="1">
      <c r="A297" s="14">
        <v>42144</v>
      </c>
      <c r="B297" s="3" t="s">
        <v>252</v>
      </c>
      <c r="C297" s="3">
        <v>4</v>
      </c>
      <c r="D297" s="3">
        <v>8800</v>
      </c>
      <c r="E297" s="3" t="s">
        <v>253</v>
      </c>
    </row>
    <row r="298" spans="1:5" hidden="1">
      <c r="A298" s="14">
        <v>42417</v>
      </c>
      <c r="B298" s="3" t="s">
        <v>252</v>
      </c>
      <c r="C298" s="3">
        <v>4</v>
      </c>
      <c r="D298" s="3">
        <v>8800</v>
      </c>
      <c r="E298" s="3" t="s">
        <v>264</v>
      </c>
    </row>
    <row r="299" spans="1:5" hidden="1">
      <c r="A299" s="14">
        <v>42472</v>
      </c>
      <c r="B299" s="3" t="s">
        <v>252</v>
      </c>
      <c r="C299" s="3">
        <v>7</v>
      </c>
      <c r="D299" s="3">
        <v>15400</v>
      </c>
      <c r="E299" s="3" t="s">
        <v>259</v>
      </c>
    </row>
    <row r="300" spans="1:5" hidden="1">
      <c r="A300" s="14">
        <v>42527</v>
      </c>
      <c r="B300" s="3" t="s">
        <v>252</v>
      </c>
      <c r="C300" s="3">
        <v>5</v>
      </c>
      <c r="D300" s="3">
        <v>11000</v>
      </c>
      <c r="E300" s="3" t="s">
        <v>261</v>
      </c>
    </row>
    <row r="301" spans="1:5" hidden="1">
      <c r="A301" s="14">
        <v>42658</v>
      </c>
      <c r="B301" s="3" t="s">
        <v>252</v>
      </c>
      <c r="C301" s="3">
        <v>5</v>
      </c>
      <c r="D301" s="3">
        <v>11000</v>
      </c>
      <c r="E301" s="3" t="s">
        <v>263</v>
      </c>
    </row>
  </sheetData>
  <autoFilter ref="A3:E301" xr:uid="{A21B2600-7315-4CD0-92B6-1E3173FD75FD}">
    <filterColumn colId="0">
      <filters>
        <dateGroupItem year="2015" dateTimeGrouping="year"/>
      </filters>
    </filterColumn>
    <filterColumn colId="3">
      <dynamicFilter type="aboveAverage" val="22149.664429530203"/>
    </filterColumn>
  </autoFilter>
  <conditionalFormatting sqref="E4:E301">
    <cfRule type="expression" dxfId="32" priority="1">
      <formula>AND($C4=5,$D4&gt;5000,$D4&lt;=15000)</formula>
    </cfRule>
    <cfRule type="expression" dxfId="31" priority="2">
      <formula>AND($C4&lt;=10,$D4&gt;=10000,$D4&lt;30000)</formula>
    </cfRule>
    <cfRule type="expression" dxfId="30" priority="3">
      <formula>AND($C4&lt;5,$D4&lt;10000)</formula>
    </cfRule>
    <cfRule type="expression" dxfId="29" priority="4">
      <formula>AND($C4&gt;=10,$D4&gt;30000)</formula>
    </cfRule>
    <cfRule type="expression" dxfId="28" priority="5">
      <formula>AND($C4&gt;=10)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E2B34-DAF7-4814-874D-98686CBAD61B}">
  <sheetPr filterMode="1">
    <tabColor rgb="FF0070C0"/>
  </sheetPr>
  <dimension ref="A1:F1002"/>
  <sheetViews>
    <sheetView showGridLines="0" workbookViewId="0">
      <selection activeCell="G58" sqref="G58"/>
    </sheetView>
  </sheetViews>
  <sheetFormatPr defaultRowHeight="15.75"/>
  <cols>
    <col min="1" max="1" width="11.28515625" style="11" bestFit="1" customWidth="1"/>
    <col min="2" max="2" width="17.7109375" style="11" bestFit="1" customWidth="1"/>
    <col min="3" max="3" width="18.7109375" style="11" bestFit="1" customWidth="1"/>
    <col min="4" max="4" width="15.85546875" style="11" customWidth="1"/>
    <col min="5" max="5" width="9.140625" style="11"/>
    <col min="6" max="6" width="25.28515625" style="11" bestFit="1" customWidth="1"/>
    <col min="7" max="16384" width="9.140625" style="11"/>
  </cols>
  <sheetData>
    <row r="1" spans="1:6" ht="70.5" customHeight="1"/>
    <row r="3" spans="1:6" ht="30">
      <c r="A3" s="5" t="s">
        <v>410</v>
      </c>
      <c r="B3" s="5" t="s">
        <v>148</v>
      </c>
      <c r="C3" s="5" t="s">
        <v>110</v>
      </c>
      <c r="D3" s="5" t="s">
        <v>247</v>
      </c>
      <c r="E3" s="5" t="s">
        <v>248</v>
      </c>
      <c r="F3" s="5" t="s">
        <v>249</v>
      </c>
    </row>
    <row r="4" spans="1:6" hidden="1">
      <c r="A4" s="14">
        <v>40988</v>
      </c>
      <c r="B4" s="3" t="s">
        <v>166</v>
      </c>
      <c r="C4" s="3" t="s">
        <v>411</v>
      </c>
      <c r="D4" s="3">
        <v>1</v>
      </c>
      <c r="E4" s="3">
        <v>3300</v>
      </c>
      <c r="F4" s="3" t="s">
        <v>412</v>
      </c>
    </row>
    <row r="5" spans="1:6" hidden="1">
      <c r="A5" s="14">
        <v>40989</v>
      </c>
      <c r="B5" s="3" t="s">
        <v>152</v>
      </c>
      <c r="C5" s="3" t="s">
        <v>411</v>
      </c>
      <c r="D5" s="3">
        <v>1</v>
      </c>
      <c r="E5" s="3">
        <v>3300</v>
      </c>
      <c r="F5" s="3" t="s">
        <v>412</v>
      </c>
    </row>
    <row r="6" spans="1:6" hidden="1">
      <c r="A6" s="14">
        <v>40990</v>
      </c>
      <c r="B6" s="3" t="s">
        <v>152</v>
      </c>
      <c r="C6" s="3" t="s">
        <v>411</v>
      </c>
      <c r="D6" s="3">
        <v>1</v>
      </c>
      <c r="E6" s="3">
        <v>3300</v>
      </c>
      <c r="F6" s="3" t="s">
        <v>412</v>
      </c>
    </row>
    <row r="7" spans="1:6" hidden="1">
      <c r="A7" s="14">
        <v>41003</v>
      </c>
      <c r="B7" s="3" t="s">
        <v>166</v>
      </c>
      <c r="C7" s="3" t="s">
        <v>411</v>
      </c>
      <c r="D7" s="3">
        <v>1</v>
      </c>
      <c r="E7" s="3">
        <v>3300</v>
      </c>
      <c r="F7" s="3" t="s">
        <v>413</v>
      </c>
    </row>
    <row r="8" spans="1:6" hidden="1">
      <c r="A8" s="14">
        <v>41004</v>
      </c>
      <c r="B8" s="3" t="s">
        <v>152</v>
      </c>
      <c r="C8" s="3" t="s">
        <v>411</v>
      </c>
      <c r="D8" s="3">
        <v>1</v>
      </c>
      <c r="E8" s="3">
        <v>3300</v>
      </c>
      <c r="F8" s="3" t="s">
        <v>413</v>
      </c>
    </row>
    <row r="9" spans="1:6" hidden="1">
      <c r="A9" s="14">
        <v>41033</v>
      </c>
      <c r="B9" s="3" t="s">
        <v>152</v>
      </c>
      <c r="C9" s="3" t="s">
        <v>411</v>
      </c>
      <c r="D9" s="3">
        <v>1</v>
      </c>
      <c r="E9" s="3">
        <v>3300</v>
      </c>
      <c r="F9" s="3" t="s">
        <v>412</v>
      </c>
    </row>
    <row r="10" spans="1:6" hidden="1">
      <c r="A10" s="14">
        <v>41070</v>
      </c>
      <c r="B10" s="3" t="s">
        <v>152</v>
      </c>
      <c r="C10" s="3" t="s">
        <v>411</v>
      </c>
      <c r="D10" s="3">
        <v>1</v>
      </c>
      <c r="E10" s="3">
        <v>3300</v>
      </c>
      <c r="F10" s="3" t="s">
        <v>414</v>
      </c>
    </row>
    <row r="11" spans="1:6" hidden="1">
      <c r="A11" s="14">
        <v>41073</v>
      </c>
      <c r="B11" s="3" t="s">
        <v>166</v>
      </c>
      <c r="C11" s="3" t="s">
        <v>411</v>
      </c>
      <c r="D11" s="3">
        <v>1</v>
      </c>
      <c r="E11" s="3">
        <v>3300</v>
      </c>
      <c r="F11" s="3" t="s">
        <v>414</v>
      </c>
    </row>
    <row r="12" spans="1:6" hidden="1">
      <c r="A12" s="14">
        <v>41074</v>
      </c>
      <c r="B12" s="3" t="s">
        <v>166</v>
      </c>
      <c r="C12" s="3" t="s">
        <v>411</v>
      </c>
      <c r="D12" s="3">
        <v>1</v>
      </c>
      <c r="E12" s="3">
        <v>3300</v>
      </c>
      <c r="F12" s="3" t="s">
        <v>414</v>
      </c>
    </row>
    <row r="13" spans="1:6" hidden="1">
      <c r="A13" s="14">
        <v>41075</v>
      </c>
      <c r="B13" s="3" t="s">
        <v>152</v>
      </c>
      <c r="C13" s="3" t="s">
        <v>411</v>
      </c>
      <c r="D13" s="3">
        <v>1</v>
      </c>
      <c r="E13" s="3">
        <v>3300</v>
      </c>
      <c r="F13" s="3" t="s">
        <v>414</v>
      </c>
    </row>
    <row r="14" spans="1:6" hidden="1">
      <c r="A14" s="14">
        <v>41132</v>
      </c>
      <c r="B14" s="3" t="s">
        <v>166</v>
      </c>
      <c r="C14" s="3" t="s">
        <v>411</v>
      </c>
      <c r="D14" s="3">
        <v>1</v>
      </c>
      <c r="E14" s="3">
        <v>3300</v>
      </c>
      <c r="F14" s="3" t="s">
        <v>263</v>
      </c>
    </row>
    <row r="15" spans="1:6" hidden="1">
      <c r="A15" s="14">
        <v>41133</v>
      </c>
      <c r="B15" s="3" t="s">
        <v>152</v>
      </c>
      <c r="C15" s="3" t="s">
        <v>411</v>
      </c>
      <c r="D15" s="3">
        <v>1</v>
      </c>
      <c r="E15" s="3">
        <v>3300</v>
      </c>
      <c r="F15" s="3" t="s">
        <v>263</v>
      </c>
    </row>
    <row r="16" spans="1:6" hidden="1">
      <c r="A16" s="14">
        <v>41136</v>
      </c>
      <c r="B16" s="3" t="s">
        <v>152</v>
      </c>
      <c r="C16" s="3" t="s">
        <v>411</v>
      </c>
      <c r="D16" s="3">
        <v>1</v>
      </c>
      <c r="E16" s="3">
        <v>3300</v>
      </c>
      <c r="F16" s="3" t="s">
        <v>263</v>
      </c>
    </row>
    <row r="17" spans="1:6" hidden="1">
      <c r="A17" s="14">
        <v>41137</v>
      </c>
      <c r="B17" s="3" t="s">
        <v>166</v>
      </c>
      <c r="C17" s="3" t="s">
        <v>411</v>
      </c>
      <c r="D17" s="3">
        <v>1</v>
      </c>
      <c r="E17" s="3">
        <v>3300</v>
      </c>
      <c r="F17" s="3" t="s">
        <v>263</v>
      </c>
    </row>
    <row r="18" spans="1:6" hidden="1">
      <c r="A18" s="14">
        <v>41193</v>
      </c>
      <c r="B18" s="3" t="s">
        <v>152</v>
      </c>
      <c r="C18" s="3" t="s">
        <v>411</v>
      </c>
      <c r="D18" s="3">
        <v>1</v>
      </c>
      <c r="E18" s="3">
        <v>3300</v>
      </c>
      <c r="F18" s="3" t="s">
        <v>264</v>
      </c>
    </row>
    <row r="19" spans="1:6" hidden="1">
      <c r="A19" s="14">
        <v>41194</v>
      </c>
      <c r="B19" s="3" t="s">
        <v>152</v>
      </c>
      <c r="C19" s="3" t="s">
        <v>411</v>
      </c>
      <c r="D19" s="3">
        <v>1</v>
      </c>
      <c r="E19" s="3">
        <v>3300</v>
      </c>
      <c r="F19" s="3" t="s">
        <v>264</v>
      </c>
    </row>
    <row r="20" spans="1:6" hidden="1">
      <c r="A20" s="14">
        <v>41210</v>
      </c>
      <c r="B20" s="3" t="s">
        <v>152</v>
      </c>
      <c r="C20" s="3" t="s">
        <v>415</v>
      </c>
      <c r="D20" s="3">
        <v>1</v>
      </c>
      <c r="E20" s="3">
        <v>1800</v>
      </c>
      <c r="F20" s="3" t="s">
        <v>264</v>
      </c>
    </row>
    <row r="21" spans="1:6" hidden="1">
      <c r="A21" s="14">
        <v>41213</v>
      </c>
      <c r="B21" s="3" t="s">
        <v>152</v>
      </c>
      <c r="C21" s="3" t="s">
        <v>415</v>
      </c>
      <c r="D21" s="3">
        <v>1</v>
      </c>
      <c r="E21" s="3">
        <v>1800</v>
      </c>
      <c r="F21" s="3" t="s">
        <v>264</v>
      </c>
    </row>
    <row r="22" spans="1:6" hidden="1">
      <c r="A22" s="14">
        <v>41229</v>
      </c>
      <c r="B22" s="3" t="s">
        <v>152</v>
      </c>
      <c r="C22" s="3" t="s">
        <v>411</v>
      </c>
      <c r="D22" s="3">
        <v>1</v>
      </c>
      <c r="E22" s="3">
        <v>3300</v>
      </c>
      <c r="F22" s="3" t="s">
        <v>416</v>
      </c>
    </row>
    <row r="23" spans="1:6" hidden="1">
      <c r="A23" s="14">
        <v>41230</v>
      </c>
      <c r="B23" s="3" t="s">
        <v>166</v>
      </c>
      <c r="C23" s="3" t="s">
        <v>411</v>
      </c>
      <c r="D23" s="3">
        <v>1</v>
      </c>
      <c r="E23" s="3">
        <v>3300</v>
      </c>
      <c r="F23" s="3" t="s">
        <v>416</v>
      </c>
    </row>
    <row r="24" spans="1:6">
      <c r="A24" s="14">
        <v>41248</v>
      </c>
      <c r="B24" s="3" t="s">
        <v>166</v>
      </c>
      <c r="C24" s="3" t="s">
        <v>415</v>
      </c>
      <c r="D24" s="3">
        <v>1</v>
      </c>
      <c r="E24" s="3">
        <v>1800</v>
      </c>
      <c r="F24" s="3" t="s">
        <v>416</v>
      </c>
    </row>
    <row r="25" spans="1:6">
      <c r="A25" s="14">
        <v>41249</v>
      </c>
      <c r="B25" s="3" t="s">
        <v>166</v>
      </c>
      <c r="C25" s="3" t="s">
        <v>415</v>
      </c>
      <c r="D25" s="3">
        <v>1</v>
      </c>
      <c r="E25" s="3">
        <v>1800</v>
      </c>
      <c r="F25" s="3" t="s">
        <v>416</v>
      </c>
    </row>
    <row r="26" spans="1:6" hidden="1">
      <c r="A26" s="14">
        <v>41266</v>
      </c>
      <c r="B26" s="3" t="s">
        <v>166</v>
      </c>
      <c r="C26" s="3" t="s">
        <v>411</v>
      </c>
      <c r="D26" s="3">
        <v>1</v>
      </c>
      <c r="E26" s="3">
        <v>3300</v>
      </c>
      <c r="F26" s="3" t="s">
        <v>417</v>
      </c>
    </row>
    <row r="27" spans="1:6" hidden="1">
      <c r="A27" s="14">
        <v>41269</v>
      </c>
      <c r="B27" s="3" t="s">
        <v>152</v>
      </c>
      <c r="C27" s="3" t="s">
        <v>411</v>
      </c>
      <c r="D27" s="3">
        <v>1</v>
      </c>
      <c r="E27" s="3">
        <v>3300</v>
      </c>
      <c r="F27" s="3" t="s">
        <v>417</v>
      </c>
    </row>
    <row r="28" spans="1:6" hidden="1">
      <c r="A28" s="14">
        <v>41270</v>
      </c>
      <c r="B28" s="3" t="s">
        <v>152</v>
      </c>
      <c r="C28" s="3" t="s">
        <v>411</v>
      </c>
      <c r="D28" s="3">
        <v>1</v>
      </c>
      <c r="E28" s="3">
        <v>3300</v>
      </c>
      <c r="F28" s="3" t="s">
        <v>417</v>
      </c>
    </row>
    <row r="29" spans="1:6" hidden="1">
      <c r="A29" s="14">
        <v>41290</v>
      </c>
      <c r="B29" s="3" t="s">
        <v>166</v>
      </c>
      <c r="C29" s="3" t="s">
        <v>415</v>
      </c>
      <c r="D29" s="3">
        <v>1</v>
      </c>
      <c r="E29" s="3">
        <v>1800</v>
      </c>
      <c r="F29" s="3" t="s">
        <v>417</v>
      </c>
    </row>
    <row r="30" spans="1:6" hidden="1">
      <c r="A30" s="14">
        <v>41291</v>
      </c>
      <c r="B30" s="3" t="s">
        <v>152</v>
      </c>
      <c r="C30" s="3" t="s">
        <v>415</v>
      </c>
      <c r="D30" s="3">
        <v>1</v>
      </c>
      <c r="E30" s="3">
        <v>1800</v>
      </c>
      <c r="F30" s="3" t="s">
        <v>417</v>
      </c>
    </row>
    <row r="31" spans="1:6" hidden="1">
      <c r="A31" s="14">
        <v>41292</v>
      </c>
      <c r="B31" s="3" t="s">
        <v>166</v>
      </c>
      <c r="C31" s="3" t="s">
        <v>415</v>
      </c>
      <c r="D31" s="3">
        <v>1</v>
      </c>
      <c r="E31" s="3">
        <v>1800</v>
      </c>
      <c r="F31" s="3" t="s">
        <v>417</v>
      </c>
    </row>
    <row r="32" spans="1:6" hidden="1">
      <c r="A32" s="14">
        <v>41293</v>
      </c>
      <c r="B32" s="3" t="s">
        <v>166</v>
      </c>
      <c r="C32" s="3" t="s">
        <v>415</v>
      </c>
      <c r="D32" s="3">
        <v>1</v>
      </c>
      <c r="E32" s="3">
        <v>1800</v>
      </c>
      <c r="F32" s="3" t="s">
        <v>417</v>
      </c>
    </row>
    <row r="33" spans="1:6" hidden="1">
      <c r="A33" s="14">
        <v>41319</v>
      </c>
      <c r="B33" s="3" t="s">
        <v>166</v>
      </c>
      <c r="C33" s="3" t="s">
        <v>411</v>
      </c>
      <c r="D33" s="3">
        <v>1</v>
      </c>
      <c r="E33" s="3">
        <v>3300</v>
      </c>
      <c r="F33" s="3" t="s">
        <v>418</v>
      </c>
    </row>
    <row r="34" spans="1:6" hidden="1">
      <c r="A34" s="14">
        <v>41320</v>
      </c>
      <c r="B34" s="3" t="s">
        <v>152</v>
      </c>
      <c r="C34" s="3" t="s">
        <v>411</v>
      </c>
      <c r="D34" s="3">
        <v>1</v>
      </c>
      <c r="E34" s="3">
        <v>3300</v>
      </c>
      <c r="F34" s="3" t="s">
        <v>418</v>
      </c>
    </row>
    <row r="35" spans="1:6" hidden="1">
      <c r="A35" s="14">
        <v>41321</v>
      </c>
      <c r="B35" s="3" t="s">
        <v>152</v>
      </c>
      <c r="C35" s="3" t="s">
        <v>411</v>
      </c>
      <c r="D35" s="3">
        <v>1</v>
      </c>
      <c r="E35" s="3">
        <v>3300</v>
      </c>
      <c r="F35" s="3" t="s">
        <v>418</v>
      </c>
    </row>
    <row r="36" spans="1:6" hidden="1">
      <c r="A36" s="14">
        <v>41340</v>
      </c>
      <c r="B36" s="3" t="s">
        <v>152</v>
      </c>
      <c r="C36" s="3" t="s">
        <v>415</v>
      </c>
      <c r="D36" s="3">
        <v>1</v>
      </c>
      <c r="E36" s="3">
        <v>1800</v>
      </c>
      <c r="F36" s="3" t="s">
        <v>418</v>
      </c>
    </row>
    <row r="37" spans="1:6" hidden="1">
      <c r="A37" s="14">
        <v>41341</v>
      </c>
      <c r="B37" s="3" t="s">
        <v>152</v>
      </c>
      <c r="C37" s="3" t="s">
        <v>415</v>
      </c>
      <c r="D37" s="3">
        <v>1</v>
      </c>
      <c r="E37" s="3">
        <v>1800</v>
      </c>
      <c r="F37" s="3" t="s">
        <v>418</v>
      </c>
    </row>
    <row r="38" spans="1:6" hidden="1">
      <c r="A38" s="14">
        <v>41368</v>
      </c>
      <c r="B38" s="3" t="s">
        <v>166</v>
      </c>
      <c r="C38" s="3" t="s">
        <v>411</v>
      </c>
      <c r="D38" s="3">
        <v>1</v>
      </c>
      <c r="E38" s="3">
        <v>3300</v>
      </c>
      <c r="F38" s="3" t="s">
        <v>419</v>
      </c>
    </row>
    <row r="39" spans="1:6" hidden="1">
      <c r="A39" s="14">
        <v>41369</v>
      </c>
      <c r="B39" s="3" t="s">
        <v>166</v>
      </c>
      <c r="C39" s="3" t="s">
        <v>411</v>
      </c>
      <c r="D39" s="3">
        <v>1</v>
      </c>
      <c r="E39" s="3">
        <v>3300</v>
      </c>
      <c r="F39" s="3" t="s">
        <v>419</v>
      </c>
    </row>
    <row r="40" spans="1:6" hidden="1">
      <c r="A40" s="14">
        <v>41370</v>
      </c>
      <c r="B40" s="3" t="s">
        <v>166</v>
      </c>
      <c r="C40" s="3" t="s">
        <v>411</v>
      </c>
      <c r="D40" s="3">
        <v>1</v>
      </c>
      <c r="E40" s="3">
        <v>3300</v>
      </c>
      <c r="F40" s="3" t="s">
        <v>419</v>
      </c>
    </row>
    <row r="41" spans="1:6" hidden="1">
      <c r="A41" s="14">
        <v>41424</v>
      </c>
      <c r="B41" s="3" t="s">
        <v>166</v>
      </c>
      <c r="C41" s="3" t="s">
        <v>411</v>
      </c>
      <c r="D41" s="3">
        <v>1</v>
      </c>
      <c r="E41" s="3">
        <v>3300</v>
      </c>
      <c r="F41" s="3" t="s">
        <v>420</v>
      </c>
    </row>
    <row r="42" spans="1:6" hidden="1">
      <c r="A42" s="14">
        <v>41425</v>
      </c>
      <c r="B42" s="3" t="s">
        <v>166</v>
      </c>
      <c r="C42" s="3" t="s">
        <v>411</v>
      </c>
      <c r="D42" s="3">
        <v>1</v>
      </c>
      <c r="E42" s="3">
        <v>3300</v>
      </c>
      <c r="F42" s="3" t="s">
        <v>420</v>
      </c>
    </row>
    <row r="43" spans="1:6" hidden="1">
      <c r="A43" s="14">
        <v>41426</v>
      </c>
      <c r="B43" s="3" t="s">
        <v>152</v>
      </c>
      <c r="C43" s="3" t="s">
        <v>411</v>
      </c>
      <c r="D43" s="3">
        <v>1</v>
      </c>
      <c r="E43" s="3">
        <v>3300</v>
      </c>
      <c r="F43" s="3" t="s">
        <v>420</v>
      </c>
    </row>
    <row r="44" spans="1:6" hidden="1">
      <c r="A44" s="14">
        <v>41427</v>
      </c>
      <c r="B44" s="3" t="s">
        <v>166</v>
      </c>
      <c r="C44" s="3" t="s">
        <v>411</v>
      </c>
      <c r="D44" s="3">
        <v>1</v>
      </c>
      <c r="E44" s="3">
        <v>3300</v>
      </c>
      <c r="F44" s="3" t="s">
        <v>420</v>
      </c>
    </row>
    <row r="45" spans="1:6" hidden="1">
      <c r="A45" s="14">
        <v>41483</v>
      </c>
      <c r="B45" s="3" t="s">
        <v>152</v>
      </c>
      <c r="C45" s="3" t="s">
        <v>411</v>
      </c>
      <c r="D45" s="3">
        <v>1</v>
      </c>
      <c r="E45" s="3">
        <v>3300</v>
      </c>
      <c r="F45" s="3" t="s">
        <v>421</v>
      </c>
    </row>
    <row r="46" spans="1:6" hidden="1">
      <c r="A46" s="14">
        <v>41486</v>
      </c>
      <c r="B46" s="3" t="s">
        <v>152</v>
      </c>
      <c r="C46" s="3" t="s">
        <v>411</v>
      </c>
      <c r="D46" s="3">
        <v>1</v>
      </c>
      <c r="E46" s="3">
        <v>3300</v>
      </c>
      <c r="F46" s="3" t="s">
        <v>421</v>
      </c>
    </row>
    <row r="47" spans="1:6" hidden="1">
      <c r="A47" s="14">
        <v>41487</v>
      </c>
      <c r="B47" s="3" t="s">
        <v>166</v>
      </c>
      <c r="C47" s="3" t="s">
        <v>411</v>
      </c>
      <c r="D47" s="3">
        <v>1</v>
      </c>
      <c r="E47" s="3">
        <v>3300</v>
      </c>
      <c r="F47" s="3" t="s">
        <v>421</v>
      </c>
    </row>
    <row r="48" spans="1:6" hidden="1">
      <c r="A48" s="14">
        <v>41537</v>
      </c>
      <c r="B48" s="3" t="s">
        <v>152</v>
      </c>
      <c r="C48" s="3" t="s">
        <v>411</v>
      </c>
      <c r="D48" s="3">
        <v>1</v>
      </c>
      <c r="E48" s="3">
        <v>3300</v>
      </c>
      <c r="F48" s="3" t="s">
        <v>422</v>
      </c>
    </row>
    <row r="49" spans="1:6" hidden="1">
      <c r="A49" s="14">
        <v>41538</v>
      </c>
      <c r="B49" s="3" t="s">
        <v>166</v>
      </c>
      <c r="C49" s="3" t="s">
        <v>411</v>
      </c>
      <c r="D49" s="3">
        <v>1</v>
      </c>
      <c r="E49" s="3">
        <v>3300</v>
      </c>
      <c r="F49" s="3" t="s">
        <v>422</v>
      </c>
    </row>
    <row r="50" spans="1:6" hidden="1">
      <c r="A50" s="14">
        <v>41539</v>
      </c>
      <c r="B50" s="3" t="s">
        <v>166</v>
      </c>
      <c r="C50" s="3" t="s">
        <v>411</v>
      </c>
      <c r="D50" s="3">
        <v>1</v>
      </c>
      <c r="E50" s="3">
        <v>3300</v>
      </c>
      <c r="F50" s="3" t="s">
        <v>422</v>
      </c>
    </row>
    <row r="51" spans="1:6" hidden="1">
      <c r="A51" s="14">
        <v>41593</v>
      </c>
      <c r="B51" s="3" t="s">
        <v>152</v>
      </c>
      <c r="C51" s="3" t="s">
        <v>423</v>
      </c>
      <c r="D51" s="3">
        <v>1</v>
      </c>
      <c r="E51" s="3">
        <v>1500</v>
      </c>
      <c r="F51" s="3" t="s">
        <v>424</v>
      </c>
    </row>
    <row r="52" spans="1:6" hidden="1">
      <c r="A52" s="14">
        <v>41600</v>
      </c>
      <c r="B52" s="3" t="s">
        <v>166</v>
      </c>
      <c r="C52" s="3" t="s">
        <v>423</v>
      </c>
      <c r="D52" s="3">
        <v>1</v>
      </c>
      <c r="E52" s="3">
        <v>1500</v>
      </c>
      <c r="F52" s="3" t="s">
        <v>424</v>
      </c>
    </row>
    <row r="53" spans="1:6" hidden="1">
      <c r="A53" s="14">
        <v>41606</v>
      </c>
      <c r="B53" s="3" t="s">
        <v>166</v>
      </c>
      <c r="C53" s="3" t="s">
        <v>423</v>
      </c>
      <c r="D53" s="3">
        <v>1</v>
      </c>
      <c r="E53" s="3">
        <v>1500</v>
      </c>
      <c r="F53" s="3" t="s">
        <v>424</v>
      </c>
    </row>
    <row r="54" spans="1:6" hidden="1">
      <c r="A54" s="14">
        <v>41637</v>
      </c>
      <c r="B54" s="3" t="s">
        <v>166</v>
      </c>
      <c r="C54" s="3" t="s">
        <v>425</v>
      </c>
      <c r="D54" s="3">
        <v>1</v>
      </c>
      <c r="E54" s="3">
        <v>2200</v>
      </c>
      <c r="F54" s="3" t="s">
        <v>424</v>
      </c>
    </row>
    <row r="55" spans="1:6" hidden="1">
      <c r="A55" s="14">
        <v>41641</v>
      </c>
      <c r="B55" s="3" t="s">
        <v>152</v>
      </c>
      <c r="C55" s="3" t="s">
        <v>425</v>
      </c>
      <c r="D55" s="3">
        <v>1</v>
      </c>
      <c r="E55" s="3">
        <v>2200</v>
      </c>
      <c r="F55" s="3" t="s">
        <v>424</v>
      </c>
    </row>
    <row r="56" spans="1:6" hidden="1">
      <c r="A56" s="14">
        <v>41647</v>
      </c>
      <c r="B56" s="3" t="s">
        <v>152</v>
      </c>
      <c r="C56" s="3" t="s">
        <v>425</v>
      </c>
      <c r="D56" s="3">
        <v>1</v>
      </c>
      <c r="E56" s="3">
        <v>2200</v>
      </c>
      <c r="F56" s="3" t="s">
        <v>424</v>
      </c>
    </row>
    <row r="57" spans="1:6">
      <c r="A57" s="14">
        <v>41651</v>
      </c>
      <c r="B57" s="3" t="s">
        <v>166</v>
      </c>
      <c r="C57" s="3" t="s">
        <v>423</v>
      </c>
      <c r="D57" s="3">
        <v>1</v>
      </c>
      <c r="E57" s="3">
        <v>1500</v>
      </c>
      <c r="F57" s="3" t="s">
        <v>261</v>
      </c>
    </row>
    <row r="58" spans="1:6">
      <c r="A58" s="14">
        <v>41658</v>
      </c>
      <c r="B58" s="3" t="s">
        <v>152</v>
      </c>
      <c r="C58" s="3" t="s">
        <v>423</v>
      </c>
      <c r="D58" s="3">
        <v>1</v>
      </c>
      <c r="E58" s="3">
        <v>1500</v>
      </c>
      <c r="F58" s="3" t="s">
        <v>261</v>
      </c>
    </row>
    <row r="59" spans="1:6">
      <c r="A59" s="14">
        <v>41662</v>
      </c>
      <c r="B59" s="3" t="s">
        <v>166</v>
      </c>
      <c r="C59" s="3" t="s">
        <v>423</v>
      </c>
      <c r="D59" s="3">
        <v>1</v>
      </c>
      <c r="E59" s="3">
        <v>1500</v>
      </c>
      <c r="F59" s="3" t="s">
        <v>261</v>
      </c>
    </row>
    <row r="60" spans="1:6">
      <c r="A60" s="14">
        <v>41670</v>
      </c>
      <c r="B60" s="3" t="s">
        <v>152</v>
      </c>
      <c r="C60" s="3" t="s">
        <v>423</v>
      </c>
      <c r="D60" s="3">
        <v>1</v>
      </c>
      <c r="E60" s="3">
        <v>1500</v>
      </c>
      <c r="F60" s="3" t="s">
        <v>261</v>
      </c>
    </row>
    <row r="61" spans="1:6">
      <c r="A61" s="14">
        <v>41678</v>
      </c>
      <c r="B61" s="3" t="s">
        <v>166</v>
      </c>
      <c r="C61" s="3" t="s">
        <v>423</v>
      </c>
      <c r="D61" s="3">
        <v>1</v>
      </c>
      <c r="E61" s="3">
        <v>1500</v>
      </c>
      <c r="F61" s="3" t="s">
        <v>261</v>
      </c>
    </row>
    <row r="62" spans="1:6">
      <c r="A62" s="14">
        <v>41721</v>
      </c>
      <c r="B62" s="3" t="s">
        <v>166</v>
      </c>
      <c r="C62" s="3" t="s">
        <v>425</v>
      </c>
      <c r="D62" s="3">
        <v>1</v>
      </c>
      <c r="E62" s="3">
        <v>2200</v>
      </c>
      <c r="F62" s="3" t="s">
        <v>261</v>
      </c>
    </row>
    <row r="63" spans="1:6">
      <c r="A63" s="14">
        <v>41728</v>
      </c>
      <c r="B63" s="3" t="s">
        <v>152</v>
      </c>
      <c r="C63" s="3" t="s">
        <v>425</v>
      </c>
      <c r="D63" s="3">
        <v>1</v>
      </c>
      <c r="E63" s="3">
        <v>2200</v>
      </c>
      <c r="F63" s="3" t="s">
        <v>261</v>
      </c>
    </row>
    <row r="64" spans="1:6">
      <c r="A64" s="14">
        <v>41732</v>
      </c>
      <c r="B64" s="3" t="s">
        <v>152</v>
      </c>
      <c r="C64" s="3" t="s">
        <v>425</v>
      </c>
      <c r="D64" s="3">
        <v>1</v>
      </c>
      <c r="E64" s="3">
        <v>2200</v>
      </c>
      <c r="F64" s="3" t="s">
        <v>261</v>
      </c>
    </row>
    <row r="65" spans="1:6">
      <c r="A65" s="14">
        <v>41738</v>
      </c>
      <c r="B65" s="3" t="s">
        <v>166</v>
      </c>
      <c r="C65" s="3" t="s">
        <v>425</v>
      </c>
      <c r="D65" s="3">
        <v>1</v>
      </c>
      <c r="E65" s="3">
        <v>2200</v>
      </c>
      <c r="F65" s="3" t="s">
        <v>261</v>
      </c>
    </row>
    <row r="66" spans="1:6">
      <c r="A66" s="14">
        <v>41745</v>
      </c>
      <c r="B66" s="3" t="s">
        <v>166</v>
      </c>
      <c r="C66" s="3" t="s">
        <v>425</v>
      </c>
      <c r="D66" s="3">
        <v>1</v>
      </c>
      <c r="E66" s="3">
        <v>2200</v>
      </c>
      <c r="F66" s="3" t="s">
        <v>261</v>
      </c>
    </row>
    <row r="67" spans="1:6" hidden="1">
      <c r="A67" s="14">
        <v>41749</v>
      </c>
      <c r="B67" s="3" t="s">
        <v>166</v>
      </c>
      <c r="C67" s="3" t="s">
        <v>423</v>
      </c>
      <c r="D67" s="3">
        <v>1</v>
      </c>
      <c r="E67" s="3">
        <v>1500</v>
      </c>
      <c r="F67" s="3" t="s">
        <v>426</v>
      </c>
    </row>
    <row r="68" spans="1:6" hidden="1">
      <c r="A68" s="14">
        <v>41756</v>
      </c>
      <c r="B68" s="3" t="s">
        <v>166</v>
      </c>
      <c r="C68" s="3" t="s">
        <v>423</v>
      </c>
      <c r="D68" s="3">
        <v>1</v>
      </c>
      <c r="E68" s="3">
        <v>1500</v>
      </c>
      <c r="F68" s="3" t="s">
        <v>426</v>
      </c>
    </row>
    <row r="69" spans="1:6" hidden="1">
      <c r="A69" s="14">
        <v>41762</v>
      </c>
      <c r="B69" s="3" t="s">
        <v>166</v>
      </c>
      <c r="C69" s="3" t="s">
        <v>423</v>
      </c>
      <c r="D69" s="3">
        <v>1</v>
      </c>
      <c r="E69" s="3">
        <v>1500</v>
      </c>
      <c r="F69" s="3" t="s">
        <v>426</v>
      </c>
    </row>
    <row r="70" spans="1:6" hidden="1">
      <c r="A70" s="14">
        <v>41795</v>
      </c>
      <c r="B70" s="3" t="s">
        <v>152</v>
      </c>
      <c r="C70" s="3" t="s">
        <v>425</v>
      </c>
      <c r="D70" s="3">
        <v>1</v>
      </c>
      <c r="E70" s="3">
        <v>2200</v>
      </c>
      <c r="F70" s="3" t="s">
        <v>426</v>
      </c>
    </row>
    <row r="71" spans="1:6" hidden="1">
      <c r="A71" s="14">
        <v>41797</v>
      </c>
      <c r="B71" s="3" t="s">
        <v>166</v>
      </c>
      <c r="C71" s="3" t="s">
        <v>425</v>
      </c>
      <c r="D71" s="3">
        <v>1</v>
      </c>
      <c r="E71" s="3">
        <v>2200</v>
      </c>
      <c r="F71" s="3" t="s">
        <v>426</v>
      </c>
    </row>
    <row r="72" spans="1:6" hidden="1">
      <c r="A72" s="14">
        <v>41803</v>
      </c>
      <c r="B72" s="3" t="s">
        <v>152</v>
      </c>
      <c r="C72" s="3" t="s">
        <v>425</v>
      </c>
      <c r="D72" s="3">
        <v>1</v>
      </c>
      <c r="E72" s="3">
        <v>2200</v>
      </c>
      <c r="F72" s="3" t="s">
        <v>426</v>
      </c>
    </row>
    <row r="73" spans="1:6" hidden="1">
      <c r="A73" s="14">
        <v>41809</v>
      </c>
      <c r="B73" s="3" t="s">
        <v>152</v>
      </c>
      <c r="C73" s="3" t="s">
        <v>423</v>
      </c>
      <c r="D73" s="3">
        <v>1</v>
      </c>
      <c r="E73" s="3">
        <v>1500</v>
      </c>
      <c r="F73" s="3" t="s">
        <v>427</v>
      </c>
    </row>
    <row r="74" spans="1:6" hidden="1">
      <c r="A74" s="14">
        <v>41816</v>
      </c>
      <c r="B74" s="3" t="s">
        <v>152</v>
      </c>
      <c r="C74" s="3" t="s">
        <v>423</v>
      </c>
      <c r="D74" s="3">
        <v>1</v>
      </c>
      <c r="E74" s="3">
        <v>1500</v>
      </c>
      <c r="F74" s="3" t="s">
        <v>427</v>
      </c>
    </row>
    <row r="75" spans="1:6" hidden="1">
      <c r="A75" s="14">
        <v>41826</v>
      </c>
      <c r="B75" s="3" t="s">
        <v>166</v>
      </c>
      <c r="C75" s="3" t="s">
        <v>423</v>
      </c>
      <c r="D75" s="3">
        <v>1</v>
      </c>
      <c r="E75" s="3">
        <v>1500</v>
      </c>
      <c r="F75" s="3" t="s">
        <v>427</v>
      </c>
    </row>
    <row r="76" spans="1:6" hidden="1">
      <c r="A76" s="14">
        <v>41861</v>
      </c>
      <c r="B76" s="3" t="s">
        <v>166</v>
      </c>
      <c r="C76" s="3" t="s">
        <v>425</v>
      </c>
      <c r="D76" s="3">
        <v>1</v>
      </c>
      <c r="E76" s="3">
        <v>2200</v>
      </c>
      <c r="F76" s="3" t="s">
        <v>427</v>
      </c>
    </row>
    <row r="77" spans="1:6" hidden="1">
      <c r="A77" s="14">
        <v>41865</v>
      </c>
      <c r="B77" s="3" t="s">
        <v>152</v>
      </c>
      <c r="C77" s="3" t="s">
        <v>425</v>
      </c>
      <c r="D77" s="3">
        <v>1</v>
      </c>
      <c r="E77" s="3">
        <v>2200</v>
      </c>
      <c r="F77" s="3" t="s">
        <v>427</v>
      </c>
    </row>
    <row r="78" spans="1:6" hidden="1">
      <c r="A78" s="14">
        <v>41867</v>
      </c>
      <c r="B78" s="3" t="s">
        <v>152</v>
      </c>
      <c r="C78" s="3" t="s">
        <v>425</v>
      </c>
      <c r="D78" s="3">
        <v>1</v>
      </c>
      <c r="E78" s="3">
        <v>2200</v>
      </c>
      <c r="F78" s="3" t="s">
        <v>427</v>
      </c>
    </row>
    <row r="79" spans="1:6" hidden="1">
      <c r="A79" s="14">
        <v>41868</v>
      </c>
      <c r="B79" s="3" t="s">
        <v>166</v>
      </c>
      <c r="C79" s="3" t="s">
        <v>425</v>
      </c>
      <c r="D79" s="3">
        <v>1</v>
      </c>
      <c r="E79" s="3">
        <v>2200</v>
      </c>
      <c r="F79" s="3" t="s">
        <v>427</v>
      </c>
    </row>
    <row r="80" spans="1:6" hidden="1">
      <c r="A80" s="14">
        <v>41875</v>
      </c>
      <c r="B80" s="3" t="s">
        <v>166</v>
      </c>
      <c r="C80" s="3" t="s">
        <v>425</v>
      </c>
      <c r="D80" s="3">
        <v>1</v>
      </c>
      <c r="E80" s="3">
        <v>2200</v>
      </c>
      <c r="F80" s="3" t="s">
        <v>427</v>
      </c>
    </row>
    <row r="81" spans="1:6" hidden="1">
      <c r="A81" s="14">
        <v>41882</v>
      </c>
      <c r="B81" s="3" t="s">
        <v>152</v>
      </c>
      <c r="C81" s="3" t="s">
        <v>423</v>
      </c>
      <c r="D81" s="3">
        <v>1</v>
      </c>
      <c r="E81" s="3">
        <v>1500</v>
      </c>
      <c r="F81" s="3" t="s">
        <v>428</v>
      </c>
    </row>
    <row r="82" spans="1:6" hidden="1">
      <c r="A82" s="14">
        <v>41885</v>
      </c>
      <c r="B82" s="3" t="s">
        <v>166</v>
      </c>
      <c r="C82" s="3" t="s">
        <v>423</v>
      </c>
      <c r="D82" s="3">
        <v>1</v>
      </c>
      <c r="E82" s="3">
        <v>1500</v>
      </c>
      <c r="F82" s="3" t="s">
        <v>428</v>
      </c>
    </row>
    <row r="83" spans="1:6" hidden="1">
      <c r="A83" s="14">
        <v>41888</v>
      </c>
      <c r="B83" s="3" t="s">
        <v>152</v>
      </c>
      <c r="C83" s="3" t="s">
        <v>423</v>
      </c>
      <c r="D83" s="3">
        <v>1</v>
      </c>
      <c r="E83" s="3">
        <v>1500</v>
      </c>
      <c r="F83" s="3" t="s">
        <v>428</v>
      </c>
    </row>
    <row r="84" spans="1:6" hidden="1">
      <c r="A84" s="14">
        <v>41889</v>
      </c>
      <c r="B84" s="3" t="s">
        <v>166</v>
      </c>
      <c r="C84" s="3" t="s">
        <v>423</v>
      </c>
      <c r="D84" s="3">
        <v>1</v>
      </c>
      <c r="E84" s="3">
        <v>1500</v>
      </c>
      <c r="F84" s="3" t="s">
        <v>428</v>
      </c>
    </row>
    <row r="85" spans="1:6" hidden="1">
      <c r="A85" s="14">
        <v>41893</v>
      </c>
      <c r="B85" s="3" t="s">
        <v>166</v>
      </c>
      <c r="C85" s="3" t="s">
        <v>423</v>
      </c>
      <c r="D85" s="3">
        <v>1</v>
      </c>
      <c r="E85" s="3">
        <v>1500</v>
      </c>
      <c r="F85" s="3" t="s">
        <v>428</v>
      </c>
    </row>
    <row r="86" spans="1:6" hidden="1">
      <c r="A86" s="14">
        <v>41895</v>
      </c>
      <c r="B86" s="3" t="s">
        <v>152</v>
      </c>
      <c r="C86" s="3" t="s">
        <v>423</v>
      </c>
      <c r="D86" s="3">
        <v>1</v>
      </c>
      <c r="E86" s="3">
        <v>1500</v>
      </c>
      <c r="F86" s="3" t="s">
        <v>428</v>
      </c>
    </row>
    <row r="87" spans="1:6" hidden="1">
      <c r="A87" s="14">
        <v>41896</v>
      </c>
      <c r="B87" s="3" t="s">
        <v>152</v>
      </c>
      <c r="C87" s="3" t="s">
        <v>423</v>
      </c>
      <c r="D87" s="3">
        <v>1</v>
      </c>
      <c r="E87" s="3">
        <v>1500</v>
      </c>
      <c r="F87" s="3" t="s">
        <v>428</v>
      </c>
    </row>
    <row r="88" spans="1:6" hidden="1">
      <c r="A88" s="14">
        <v>41900</v>
      </c>
      <c r="B88" s="3" t="s">
        <v>152</v>
      </c>
      <c r="C88" s="3" t="s">
        <v>423</v>
      </c>
      <c r="D88" s="3">
        <v>1</v>
      </c>
      <c r="E88" s="3">
        <v>1500</v>
      </c>
      <c r="F88" s="3" t="s">
        <v>428</v>
      </c>
    </row>
    <row r="89" spans="1:6">
      <c r="A89" s="14">
        <v>41950</v>
      </c>
      <c r="B89" s="3" t="s">
        <v>152</v>
      </c>
      <c r="C89" s="3" t="s">
        <v>423</v>
      </c>
      <c r="D89" s="3">
        <v>1</v>
      </c>
      <c r="E89" s="3">
        <v>1500</v>
      </c>
      <c r="F89" s="3" t="s">
        <v>429</v>
      </c>
    </row>
    <row r="90" spans="1:6">
      <c r="A90" s="14">
        <v>41951</v>
      </c>
      <c r="B90" s="3" t="s">
        <v>152</v>
      </c>
      <c r="C90" s="3" t="s">
        <v>423</v>
      </c>
      <c r="D90" s="3">
        <v>1</v>
      </c>
      <c r="E90" s="3">
        <v>1500</v>
      </c>
      <c r="F90" s="3" t="s">
        <v>429</v>
      </c>
    </row>
    <row r="91" spans="1:6">
      <c r="A91" s="14">
        <v>41957</v>
      </c>
      <c r="B91" s="3" t="s">
        <v>152</v>
      </c>
      <c r="C91" s="3" t="s">
        <v>423</v>
      </c>
      <c r="D91" s="3">
        <v>1</v>
      </c>
      <c r="E91" s="3">
        <v>1500</v>
      </c>
      <c r="F91" s="3" t="s">
        <v>429</v>
      </c>
    </row>
    <row r="92" spans="1:6">
      <c r="A92" s="14">
        <v>41958</v>
      </c>
      <c r="B92" s="3" t="s">
        <v>166</v>
      </c>
      <c r="C92" s="3" t="s">
        <v>423</v>
      </c>
      <c r="D92" s="3">
        <v>1</v>
      </c>
      <c r="E92" s="3">
        <v>1500</v>
      </c>
      <c r="F92" s="3" t="s">
        <v>429</v>
      </c>
    </row>
    <row r="93" spans="1:6">
      <c r="A93" s="14">
        <v>41962</v>
      </c>
      <c r="B93" s="3" t="s">
        <v>152</v>
      </c>
      <c r="C93" s="3" t="s">
        <v>423</v>
      </c>
      <c r="D93" s="3">
        <v>1</v>
      </c>
      <c r="E93" s="3">
        <v>1500</v>
      </c>
      <c r="F93" s="3" t="s">
        <v>429</v>
      </c>
    </row>
    <row r="94" spans="1:6">
      <c r="A94" s="14">
        <v>41964</v>
      </c>
      <c r="B94" s="3" t="s">
        <v>152</v>
      </c>
      <c r="C94" s="3" t="s">
        <v>423</v>
      </c>
      <c r="D94" s="3">
        <v>1</v>
      </c>
      <c r="E94" s="3">
        <v>1500</v>
      </c>
      <c r="F94" s="3" t="s">
        <v>429</v>
      </c>
    </row>
    <row r="95" spans="1:6">
      <c r="A95" s="14">
        <v>41965</v>
      </c>
      <c r="B95" s="3" t="s">
        <v>152</v>
      </c>
      <c r="C95" s="3" t="s">
        <v>423</v>
      </c>
      <c r="D95" s="3">
        <v>1</v>
      </c>
      <c r="E95" s="3">
        <v>1500</v>
      </c>
      <c r="F95" s="3" t="s">
        <v>429</v>
      </c>
    </row>
    <row r="96" spans="1:6">
      <c r="A96" s="14">
        <v>41969</v>
      </c>
      <c r="B96" s="3" t="s">
        <v>152</v>
      </c>
      <c r="C96" s="3" t="s">
        <v>423</v>
      </c>
      <c r="D96" s="3">
        <v>1</v>
      </c>
      <c r="E96" s="3">
        <v>1500</v>
      </c>
      <c r="F96" s="3" t="s">
        <v>429</v>
      </c>
    </row>
    <row r="97" spans="1:6" hidden="1">
      <c r="A97" s="14">
        <v>42020</v>
      </c>
      <c r="B97" s="3" t="s">
        <v>166</v>
      </c>
      <c r="C97" s="3" t="s">
        <v>423</v>
      </c>
      <c r="D97" s="3">
        <v>1</v>
      </c>
      <c r="E97" s="3">
        <v>1500</v>
      </c>
      <c r="F97" s="3" t="s">
        <v>430</v>
      </c>
    </row>
    <row r="98" spans="1:6" hidden="1">
      <c r="A98" s="14">
        <v>42022</v>
      </c>
      <c r="B98" s="3" t="s">
        <v>152</v>
      </c>
      <c r="C98" s="3" t="s">
        <v>423</v>
      </c>
      <c r="D98" s="3">
        <v>1</v>
      </c>
      <c r="E98" s="3">
        <v>1500</v>
      </c>
      <c r="F98" s="3" t="s">
        <v>430</v>
      </c>
    </row>
    <row r="99" spans="1:6" hidden="1">
      <c r="A99" s="14">
        <v>42025</v>
      </c>
      <c r="B99" s="3" t="s">
        <v>166</v>
      </c>
      <c r="C99" s="3" t="s">
        <v>423</v>
      </c>
      <c r="D99" s="3">
        <v>1</v>
      </c>
      <c r="E99" s="3">
        <v>1500</v>
      </c>
      <c r="F99" s="3" t="s">
        <v>430</v>
      </c>
    </row>
    <row r="100" spans="1:6" hidden="1">
      <c r="A100" s="14">
        <v>42027</v>
      </c>
      <c r="B100" s="3" t="s">
        <v>166</v>
      </c>
      <c r="C100" s="3" t="s">
        <v>423</v>
      </c>
      <c r="D100" s="3">
        <v>1</v>
      </c>
      <c r="E100" s="3">
        <v>1500</v>
      </c>
      <c r="F100" s="3" t="s">
        <v>430</v>
      </c>
    </row>
    <row r="101" spans="1:6" hidden="1">
      <c r="A101" s="14">
        <v>42071</v>
      </c>
      <c r="B101" s="3" t="s">
        <v>152</v>
      </c>
      <c r="C101" s="3" t="s">
        <v>423</v>
      </c>
      <c r="D101" s="3">
        <v>1</v>
      </c>
      <c r="E101" s="3">
        <v>1500</v>
      </c>
      <c r="F101" s="3" t="s">
        <v>431</v>
      </c>
    </row>
    <row r="102" spans="1:6" hidden="1">
      <c r="A102" s="14">
        <v>42074</v>
      </c>
      <c r="B102" s="3" t="s">
        <v>166</v>
      </c>
      <c r="C102" s="3" t="s">
        <v>423</v>
      </c>
      <c r="D102" s="3">
        <v>1</v>
      </c>
      <c r="E102" s="3">
        <v>1500</v>
      </c>
      <c r="F102" s="3" t="s">
        <v>431</v>
      </c>
    </row>
    <row r="103" spans="1:6" hidden="1">
      <c r="A103" s="14">
        <v>42077</v>
      </c>
      <c r="B103" s="3" t="s">
        <v>166</v>
      </c>
      <c r="C103" s="3" t="s">
        <v>423</v>
      </c>
      <c r="D103" s="3">
        <v>1</v>
      </c>
      <c r="E103" s="3">
        <v>1500</v>
      </c>
      <c r="F103" s="3" t="s">
        <v>431</v>
      </c>
    </row>
    <row r="104" spans="1:6" hidden="1">
      <c r="A104" s="14">
        <v>42078</v>
      </c>
      <c r="B104" s="3" t="s">
        <v>152</v>
      </c>
      <c r="C104" s="3" t="s">
        <v>423</v>
      </c>
      <c r="D104" s="3">
        <v>1</v>
      </c>
      <c r="E104" s="3">
        <v>1500</v>
      </c>
      <c r="F104" s="3" t="s">
        <v>431</v>
      </c>
    </row>
    <row r="105" spans="1:6" hidden="1">
      <c r="A105" s="14">
        <v>42082</v>
      </c>
      <c r="B105" s="3" t="s">
        <v>166</v>
      </c>
      <c r="C105" s="3" t="s">
        <v>423</v>
      </c>
      <c r="D105" s="3">
        <v>1</v>
      </c>
      <c r="E105" s="3">
        <v>1500</v>
      </c>
      <c r="F105" s="3" t="s">
        <v>431</v>
      </c>
    </row>
    <row r="106" spans="1:6" hidden="1">
      <c r="A106" s="14">
        <v>42084</v>
      </c>
      <c r="B106" s="3" t="s">
        <v>152</v>
      </c>
      <c r="C106" s="3" t="s">
        <v>423</v>
      </c>
      <c r="D106" s="3">
        <v>1</v>
      </c>
      <c r="E106" s="3">
        <v>1500</v>
      </c>
      <c r="F106" s="3" t="s">
        <v>431</v>
      </c>
    </row>
    <row r="107" spans="1:6" hidden="1">
      <c r="A107" s="14">
        <v>42085</v>
      </c>
      <c r="B107" s="3" t="s">
        <v>166</v>
      </c>
      <c r="C107" s="3" t="s">
        <v>423</v>
      </c>
      <c r="D107" s="3">
        <v>1</v>
      </c>
      <c r="E107" s="3">
        <v>1500</v>
      </c>
      <c r="F107" s="3" t="s">
        <v>431</v>
      </c>
    </row>
    <row r="108" spans="1:6" hidden="1">
      <c r="A108" s="14">
        <v>42089</v>
      </c>
      <c r="B108" s="3" t="s">
        <v>166</v>
      </c>
      <c r="C108" s="3" t="s">
        <v>423</v>
      </c>
      <c r="D108" s="3">
        <v>1</v>
      </c>
      <c r="E108" s="3">
        <v>1500</v>
      </c>
      <c r="F108" s="3" t="s">
        <v>431</v>
      </c>
    </row>
    <row r="109" spans="1:6" hidden="1">
      <c r="A109" s="14">
        <v>42132</v>
      </c>
      <c r="B109" s="3" t="s">
        <v>152</v>
      </c>
      <c r="C109" s="3" t="s">
        <v>423</v>
      </c>
      <c r="D109" s="3">
        <v>1</v>
      </c>
      <c r="E109" s="3">
        <v>1500</v>
      </c>
      <c r="F109" s="3" t="s">
        <v>432</v>
      </c>
    </row>
    <row r="110" spans="1:6" hidden="1">
      <c r="A110" s="14">
        <v>42134</v>
      </c>
      <c r="B110" s="3" t="s">
        <v>152</v>
      </c>
      <c r="C110" s="3" t="s">
        <v>423</v>
      </c>
      <c r="D110" s="3">
        <v>1</v>
      </c>
      <c r="E110" s="3">
        <v>1500</v>
      </c>
      <c r="F110" s="3" t="s">
        <v>432</v>
      </c>
    </row>
    <row r="111" spans="1:6" hidden="1">
      <c r="A111" s="14">
        <v>42153</v>
      </c>
      <c r="B111" s="3" t="s">
        <v>152</v>
      </c>
      <c r="C111" s="3" t="s">
        <v>425</v>
      </c>
      <c r="D111" s="3">
        <v>1</v>
      </c>
      <c r="E111" s="3">
        <v>2200</v>
      </c>
      <c r="F111" s="3" t="s">
        <v>432</v>
      </c>
    </row>
    <row r="112" spans="1:6" hidden="1">
      <c r="A112" s="14">
        <v>42160</v>
      </c>
      <c r="B112" s="3" t="s">
        <v>152</v>
      </c>
      <c r="C112" s="3" t="s">
        <v>425</v>
      </c>
      <c r="D112" s="3">
        <v>1</v>
      </c>
      <c r="E112" s="3">
        <v>2200</v>
      </c>
      <c r="F112" s="3" t="s">
        <v>432</v>
      </c>
    </row>
    <row r="113" spans="1:6">
      <c r="A113" s="14">
        <v>42169</v>
      </c>
      <c r="B113" s="3" t="s">
        <v>152</v>
      </c>
      <c r="C113" s="3" t="s">
        <v>423</v>
      </c>
      <c r="D113" s="3">
        <v>1</v>
      </c>
      <c r="E113" s="3">
        <v>1500</v>
      </c>
      <c r="F113" s="3" t="s">
        <v>433</v>
      </c>
    </row>
    <row r="114" spans="1:6">
      <c r="A114" s="14">
        <v>42173</v>
      </c>
      <c r="B114" s="3" t="s">
        <v>152</v>
      </c>
      <c r="C114" s="3" t="s">
        <v>423</v>
      </c>
      <c r="D114" s="3">
        <v>1</v>
      </c>
      <c r="E114" s="3">
        <v>1500</v>
      </c>
      <c r="F114" s="3" t="s">
        <v>433</v>
      </c>
    </row>
    <row r="115" spans="1:6">
      <c r="A115" s="14">
        <v>42203</v>
      </c>
      <c r="B115" s="3" t="s">
        <v>152</v>
      </c>
      <c r="C115" s="3" t="s">
        <v>425</v>
      </c>
      <c r="D115" s="3">
        <v>1</v>
      </c>
      <c r="E115" s="3">
        <v>2200</v>
      </c>
      <c r="F115" s="3" t="s">
        <v>433</v>
      </c>
    </row>
    <row r="116" spans="1:6">
      <c r="A116" s="14">
        <v>42208</v>
      </c>
      <c r="B116" s="3" t="s">
        <v>152</v>
      </c>
      <c r="C116" s="3" t="s">
        <v>425</v>
      </c>
      <c r="D116" s="3">
        <v>1</v>
      </c>
      <c r="E116" s="3">
        <v>2200</v>
      </c>
      <c r="F116" s="3" t="s">
        <v>433</v>
      </c>
    </row>
    <row r="117" spans="1:6">
      <c r="A117" s="14">
        <v>42211</v>
      </c>
      <c r="B117" s="3" t="s">
        <v>152</v>
      </c>
      <c r="C117" s="3" t="s">
        <v>425</v>
      </c>
      <c r="D117" s="3">
        <v>1</v>
      </c>
      <c r="E117" s="3">
        <v>2200</v>
      </c>
      <c r="F117" s="3" t="s">
        <v>433</v>
      </c>
    </row>
    <row r="118" spans="1:6">
      <c r="A118" s="14">
        <v>42216</v>
      </c>
      <c r="B118" s="3" t="s">
        <v>152</v>
      </c>
      <c r="C118" s="3" t="s">
        <v>425</v>
      </c>
      <c r="D118" s="3">
        <v>1</v>
      </c>
      <c r="E118" s="3">
        <v>2200</v>
      </c>
      <c r="F118" s="3" t="s">
        <v>433</v>
      </c>
    </row>
    <row r="119" spans="1:6">
      <c r="A119" s="14">
        <v>42223</v>
      </c>
      <c r="B119" s="3" t="s">
        <v>166</v>
      </c>
      <c r="C119" s="3" t="s">
        <v>425</v>
      </c>
      <c r="D119" s="3">
        <v>1</v>
      </c>
      <c r="E119" s="3">
        <v>2200</v>
      </c>
      <c r="F119" s="3" t="s">
        <v>433</v>
      </c>
    </row>
    <row r="120" spans="1:6" hidden="1">
      <c r="A120" s="14">
        <v>42228</v>
      </c>
      <c r="B120" s="3" t="s">
        <v>166</v>
      </c>
      <c r="C120" s="3" t="s">
        <v>423</v>
      </c>
      <c r="D120" s="3">
        <v>1</v>
      </c>
      <c r="E120" s="3">
        <v>1500</v>
      </c>
      <c r="F120" s="3" t="s">
        <v>434</v>
      </c>
    </row>
    <row r="121" spans="1:6" hidden="1">
      <c r="A121" s="14">
        <v>42230</v>
      </c>
      <c r="B121" s="3" t="s">
        <v>152</v>
      </c>
      <c r="C121" s="3" t="s">
        <v>423</v>
      </c>
      <c r="D121" s="3">
        <v>1</v>
      </c>
      <c r="E121" s="3">
        <v>1500</v>
      </c>
      <c r="F121" s="3" t="s">
        <v>434</v>
      </c>
    </row>
    <row r="122" spans="1:6" hidden="1">
      <c r="A122" s="14">
        <v>42232</v>
      </c>
      <c r="B122" s="3" t="s">
        <v>152</v>
      </c>
      <c r="C122" s="3" t="s">
        <v>423</v>
      </c>
      <c r="D122" s="3">
        <v>1</v>
      </c>
      <c r="E122" s="3">
        <v>1500</v>
      </c>
      <c r="F122" s="3" t="s">
        <v>434</v>
      </c>
    </row>
    <row r="123" spans="1:6" hidden="1">
      <c r="A123" s="14">
        <v>42235</v>
      </c>
      <c r="B123" s="3" t="s">
        <v>152</v>
      </c>
      <c r="C123" s="3" t="s">
        <v>423</v>
      </c>
      <c r="D123" s="3">
        <v>1</v>
      </c>
      <c r="E123" s="3">
        <v>1500</v>
      </c>
      <c r="F123" s="3" t="s">
        <v>434</v>
      </c>
    </row>
    <row r="124" spans="1:6" hidden="1">
      <c r="A124" s="14">
        <v>42237</v>
      </c>
      <c r="B124" s="3" t="s">
        <v>152</v>
      </c>
      <c r="C124" s="3" t="s">
        <v>423</v>
      </c>
      <c r="D124" s="3">
        <v>1</v>
      </c>
      <c r="E124" s="3">
        <v>1500</v>
      </c>
      <c r="F124" s="3" t="s">
        <v>434</v>
      </c>
    </row>
    <row r="125" spans="1:6" hidden="1">
      <c r="A125" s="14">
        <v>42277</v>
      </c>
      <c r="B125" s="3" t="s">
        <v>152</v>
      </c>
      <c r="C125" s="3" t="s">
        <v>425</v>
      </c>
      <c r="D125" s="3">
        <v>1</v>
      </c>
      <c r="E125" s="3">
        <v>2200</v>
      </c>
      <c r="F125" s="3" t="s">
        <v>434</v>
      </c>
    </row>
    <row r="126" spans="1:6" hidden="1">
      <c r="A126" s="14">
        <v>42281</v>
      </c>
      <c r="B126" s="3" t="s">
        <v>152</v>
      </c>
      <c r="C126" s="3" t="s">
        <v>425</v>
      </c>
      <c r="D126" s="3">
        <v>1</v>
      </c>
      <c r="E126" s="3">
        <v>2200</v>
      </c>
      <c r="F126" s="3" t="s">
        <v>434</v>
      </c>
    </row>
    <row r="127" spans="1:6" hidden="1">
      <c r="A127" s="14">
        <v>42286</v>
      </c>
      <c r="B127" s="3" t="s">
        <v>152</v>
      </c>
      <c r="C127" s="3" t="s">
        <v>425</v>
      </c>
      <c r="D127" s="3">
        <v>1</v>
      </c>
      <c r="E127" s="3">
        <v>2200</v>
      </c>
      <c r="F127" s="3" t="s">
        <v>434</v>
      </c>
    </row>
    <row r="128" spans="1:6" hidden="1">
      <c r="A128" s="14">
        <v>42291</v>
      </c>
      <c r="B128" s="3" t="s">
        <v>152</v>
      </c>
      <c r="C128" s="3" t="s">
        <v>425</v>
      </c>
      <c r="D128" s="3">
        <v>1</v>
      </c>
      <c r="E128" s="3">
        <v>2200</v>
      </c>
      <c r="F128" s="3" t="s">
        <v>434</v>
      </c>
    </row>
    <row r="129" spans="1:6" hidden="1">
      <c r="A129" s="14">
        <v>42298</v>
      </c>
      <c r="B129" s="3" t="s">
        <v>152</v>
      </c>
      <c r="C129" s="3" t="s">
        <v>425</v>
      </c>
      <c r="D129" s="3">
        <v>1</v>
      </c>
      <c r="E129" s="3">
        <v>2200</v>
      </c>
      <c r="F129" s="3" t="s">
        <v>434</v>
      </c>
    </row>
    <row r="130" spans="1:6" hidden="1">
      <c r="A130" s="14">
        <v>42302</v>
      </c>
      <c r="B130" s="3" t="s">
        <v>152</v>
      </c>
      <c r="C130" s="3" t="s">
        <v>423</v>
      </c>
      <c r="D130" s="3">
        <v>1</v>
      </c>
      <c r="E130" s="3">
        <v>1500</v>
      </c>
      <c r="F130" s="3" t="s">
        <v>435</v>
      </c>
    </row>
    <row r="131" spans="1:6" hidden="1">
      <c r="A131" s="14">
        <v>42306</v>
      </c>
      <c r="B131" s="3" t="s">
        <v>152</v>
      </c>
      <c r="C131" s="3" t="s">
        <v>423</v>
      </c>
      <c r="D131" s="3">
        <v>1</v>
      </c>
      <c r="E131" s="3">
        <v>1500</v>
      </c>
      <c r="F131" s="3" t="s">
        <v>435</v>
      </c>
    </row>
    <row r="132" spans="1:6" hidden="1">
      <c r="A132" s="14">
        <v>42309</v>
      </c>
      <c r="B132" s="3" t="s">
        <v>152</v>
      </c>
      <c r="C132" s="3" t="s">
        <v>423</v>
      </c>
      <c r="D132" s="3">
        <v>1</v>
      </c>
      <c r="E132" s="3">
        <v>1500</v>
      </c>
      <c r="F132" s="3" t="s">
        <v>435</v>
      </c>
    </row>
    <row r="133" spans="1:6" hidden="1">
      <c r="A133" s="14">
        <v>42312</v>
      </c>
      <c r="B133" s="3" t="s">
        <v>152</v>
      </c>
      <c r="C133" s="3" t="s">
        <v>423</v>
      </c>
      <c r="D133" s="3">
        <v>1</v>
      </c>
      <c r="E133" s="3">
        <v>1500</v>
      </c>
      <c r="F133" s="3" t="s">
        <v>435</v>
      </c>
    </row>
    <row r="134" spans="1:6" hidden="1">
      <c r="A134" s="14">
        <v>42314</v>
      </c>
      <c r="B134" s="3" t="s">
        <v>152</v>
      </c>
      <c r="C134" s="3" t="s">
        <v>423</v>
      </c>
      <c r="D134" s="3">
        <v>1</v>
      </c>
      <c r="E134" s="3">
        <v>1500</v>
      </c>
      <c r="F134" s="3" t="s">
        <v>435</v>
      </c>
    </row>
    <row r="135" spans="1:6" hidden="1">
      <c r="A135" s="14">
        <v>42358</v>
      </c>
      <c r="B135" s="3" t="s">
        <v>152</v>
      </c>
      <c r="C135" s="3" t="s">
        <v>425</v>
      </c>
      <c r="D135" s="3">
        <v>1</v>
      </c>
      <c r="E135" s="3">
        <v>2200</v>
      </c>
      <c r="F135" s="3" t="s">
        <v>435</v>
      </c>
    </row>
    <row r="136" spans="1:6" hidden="1">
      <c r="A136" s="14">
        <v>42364</v>
      </c>
      <c r="B136" s="3" t="s">
        <v>152</v>
      </c>
      <c r="C136" s="3" t="s">
        <v>425</v>
      </c>
      <c r="D136" s="3">
        <v>1</v>
      </c>
      <c r="E136" s="3">
        <v>2200</v>
      </c>
      <c r="F136" s="3" t="s">
        <v>435</v>
      </c>
    </row>
    <row r="137" spans="1:6" hidden="1">
      <c r="A137" s="14">
        <v>42370</v>
      </c>
      <c r="B137" s="3" t="s">
        <v>152</v>
      </c>
      <c r="C137" s="3" t="s">
        <v>425</v>
      </c>
      <c r="D137" s="3">
        <v>1</v>
      </c>
      <c r="E137" s="3">
        <v>2200</v>
      </c>
      <c r="F137" s="3" t="s">
        <v>435</v>
      </c>
    </row>
    <row r="138" spans="1:6" hidden="1">
      <c r="A138" s="14">
        <v>42375</v>
      </c>
      <c r="B138" s="3" t="s">
        <v>152</v>
      </c>
      <c r="C138" s="3" t="s">
        <v>425</v>
      </c>
      <c r="D138" s="3">
        <v>1</v>
      </c>
      <c r="E138" s="3">
        <v>2200</v>
      </c>
      <c r="F138" s="3" t="s">
        <v>435</v>
      </c>
    </row>
    <row r="139" spans="1:6" hidden="1">
      <c r="A139" s="14">
        <v>42382</v>
      </c>
      <c r="B139" s="3" t="s">
        <v>166</v>
      </c>
      <c r="C139" s="3" t="s">
        <v>425</v>
      </c>
      <c r="D139" s="3">
        <v>1</v>
      </c>
      <c r="E139" s="3">
        <v>2200</v>
      </c>
      <c r="F139" s="3" t="s">
        <v>435</v>
      </c>
    </row>
    <row r="140" spans="1:6" hidden="1">
      <c r="A140" s="14">
        <v>41019</v>
      </c>
      <c r="B140" s="3" t="s">
        <v>166</v>
      </c>
      <c r="C140" s="3" t="s">
        <v>411</v>
      </c>
      <c r="D140" s="3">
        <v>2</v>
      </c>
      <c r="E140" s="3">
        <v>6600</v>
      </c>
      <c r="F140" s="3" t="s">
        <v>413</v>
      </c>
    </row>
    <row r="141" spans="1:6" hidden="1">
      <c r="A141" s="14">
        <v>41020</v>
      </c>
      <c r="B141" s="3" t="s">
        <v>166</v>
      </c>
      <c r="C141" s="3" t="s">
        <v>411</v>
      </c>
      <c r="D141" s="3">
        <v>2</v>
      </c>
      <c r="E141" s="3">
        <v>6600</v>
      </c>
      <c r="F141" s="3" t="s">
        <v>413</v>
      </c>
    </row>
    <row r="142" spans="1:6" hidden="1">
      <c r="A142" s="14">
        <v>41038</v>
      </c>
      <c r="B142" s="3" t="s">
        <v>152</v>
      </c>
      <c r="C142" s="3" t="s">
        <v>411</v>
      </c>
      <c r="D142" s="3">
        <v>2</v>
      </c>
      <c r="E142" s="3">
        <v>6600</v>
      </c>
      <c r="F142" s="3" t="s">
        <v>412</v>
      </c>
    </row>
    <row r="143" spans="1:6" hidden="1">
      <c r="A143" s="14">
        <v>41039</v>
      </c>
      <c r="B143" s="3" t="s">
        <v>152</v>
      </c>
      <c r="C143" s="3" t="s">
        <v>411</v>
      </c>
      <c r="D143" s="3">
        <v>2</v>
      </c>
      <c r="E143" s="3">
        <v>6600</v>
      </c>
      <c r="F143" s="3" t="s">
        <v>412</v>
      </c>
    </row>
    <row r="144" spans="1:6" hidden="1">
      <c r="A144" s="14">
        <v>41096</v>
      </c>
      <c r="B144" s="3" t="s">
        <v>166</v>
      </c>
      <c r="C144" s="3" t="s">
        <v>411</v>
      </c>
      <c r="D144" s="3">
        <v>2</v>
      </c>
      <c r="E144" s="3">
        <v>6600</v>
      </c>
      <c r="F144" s="3" t="s">
        <v>414</v>
      </c>
    </row>
    <row r="145" spans="1:6" hidden="1">
      <c r="A145" s="14">
        <v>41097</v>
      </c>
      <c r="B145" s="3" t="s">
        <v>166</v>
      </c>
      <c r="C145" s="3" t="s">
        <v>411</v>
      </c>
      <c r="D145" s="3">
        <v>2</v>
      </c>
      <c r="E145" s="3">
        <v>6600</v>
      </c>
      <c r="F145" s="3" t="s">
        <v>414</v>
      </c>
    </row>
    <row r="146" spans="1:6" hidden="1">
      <c r="A146" s="14">
        <v>41098</v>
      </c>
      <c r="B146" s="3" t="s">
        <v>152</v>
      </c>
      <c r="C146" s="3" t="s">
        <v>411</v>
      </c>
      <c r="D146" s="3">
        <v>2</v>
      </c>
      <c r="E146" s="3">
        <v>6600</v>
      </c>
      <c r="F146" s="3" t="s">
        <v>414</v>
      </c>
    </row>
    <row r="147" spans="1:6" hidden="1">
      <c r="A147" s="14">
        <v>41101</v>
      </c>
      <c r="B147" s="3" t="s">
        <v>152</v>
      </c>
      <c r="C147" s="3" t="s">
        <v>411</v>
      </c>
      <c r="D147" s="3">
        <v>2</v>
      </c>
      <c r="E147" s="3">
        <v>6600</v>
      </c>
      <c r="F147" s="3" t="s">
        <v>414</v>
      </c>
    </row>
    <row r="148" spans="1:6" hidden="1">
      <c r="A148" s="14">
        <v>41158</v>
      </c>
      <c r="B148" s="3" t="s">
        <v>152</v>
      </c>
      <c r="C148" s="3" t="s">
        <v>411</v>
      </c>
      <c r="D148" s="3">
        <v>2</v>
      </c>
      <c r="E148" s="3">
        <v>6600</v>
      </c>
      <c r="F148" s="3" t="s">
        <v>263</v>
      </c>
    </row>
    <row r="149" spans="1:6" hidden="1">
      <c r="A149" s="14">
        <v>41159</v>
      </c>
      <c r="B149" s="3" t="s">
        <v>152</v>
      </c>
      <c r="C149" s="3" t="s">
        <v>411</v>
      </c>
      <c r="D149" s="3">
        <v>2</v>
      </c>
      <c r="E149" s="3">
        <v>6600</v>
      </c>
      <c r="F149" s="3" t="s">
        <v>263</v>
      </c>
    </row>
    <row r="150" spans="1:6" hidden="1">
      <c r="A150" s="14">
        <v>41160</v>
      </c>
      <c r="B150" s="3" t="s">
        <v>166</v>
      </c>
      <c r="C150" s="3" t="s">
        <v>411</v>
      </c>
      <c r="D150" s="3">
        <v>2</v>
      </c>
      <c r="E150" s="3">
        <v>6600</v>
      </c>
      <c r="F150" s="3" t="s">
        <v>263</v>
      </c>
    </row>
    <row r="151" spans="1:6" hidden="1">
      <c r="A151" s="14">
        <v>41161</v>
      </c>
      <c r="B151" s="3" t="s">
        <v>166</v>
      </c>
      <c r="C151" s="3" t="s">
        <v>411</v>
      </c>
      <c r="D151" s="3">
        <v>2</v>
      </c>
      <c r="E151" s="3">
        <v>6600</v>
      </c>
      <c r="F151" s="3" t="s">
        <v>263</v>
      </c>
    </row>
    <row r="152" spans="1:6" hidden="1">
      <c r="A152" s="14">
        <v>41215</v>
      </c>
      <c r="B152" s="3" t="s">
        <v>166</v>
      </c>
      <c r="C152" s="3" t="s">
        <v>425</v>
      </c>
      <c r="D152" s="3">
        <v>2</v>
      </c>
      <c r="E152" s="3">
        <v>4400</v>
      </c>
      <c r="F152" s="3" t="s">
        <v>264</v>
      </c>
    </row>
    <row r="153" spans="1:6" hidden="1">
      <c r="A153" s="14">
        <v>41220</v>
      </c>
      <c r="B153" s="3" t="s">
        <v>152</v>
      </c>
      <c r="C153" s="3" t="s">
        <v>425</v>
      </c>
      <c r="D153" s="3">
        <v>2</v>
      </c>
      <c r="E153" s="3">
        <v>4400</v>
      </c>
      <c r="F153" s="3" t="s">
        <v>264</v>
      </c>
    </row>
    <row r="154" spans="1:6" hidden="1">
      <c r="A154" s="14">
        <v>41223</v>
      </c>
      <c r="B154" s="3" t="s">
        <v>166</v>
      </c>
      <c r="C154" s="3" t="s">
        <v>425</v>
      </c>
      <c r="D154" s="3">
        <v>2</v>
      </c>
      <c r="E154" s="3">
        <v>4400</v>
      </c>
      <c r="F154" s="3" t="s">
        <v>264</v>
      </c>
    </row>
    <row r="155" spans="1:6" hidden="1">
      <c r="A155" s="14">
        <v>41224</v>
      </c>
      <c r="B155" s="3" t="s">
        <v>166</v>
      </c>
      <c r="C155" s="3" t="s">
        <v>425</v>
      </c>
      <c r="D155" s="3">
        <v>2</v>
      </c>
      <c r="E155" s="3">
        <v>4400</v>
      </c>
      <c r="F155" s="3" t="s">
        <v>264</v>
      </c>
    </row>
    <row r="156" spans="1:6" hidden="1">
      <c r="A156" s="14">
        <v>41251</v>
      </c>
      <c r="B156" s="3" t="s">
        <v>152</v>
      </c>
      <c r="C156" s="3" t="s">
        <v>425</v>
      </c>
      <c r="D156" s="3">
        <v>2</v>
      </c>
      <c r="E156" s="3">
        <v>4400</v>
      </c>
      <c r="F156" s="3" t="s">
        <v>416</v>
      </c>
    </row>
    <row r="157" spans="1:6" hidden="1">
      <c r="A157" s="14">
        <v>41256</v>
      </c>
      <c r="B157" s="3" t="s">
        <v>166</v>
      </c>
      <c r="C157" s="3" t="s">
        <v>425</v>
      </c>
      <c r="D157" s="3">
        <v>2</v>
      </c>
      <c r="E157" s="3">
        <v>4400</v>
      </c>
      <c r="F157" s="3" t="s">
        <v>416</v>
      </c>
    </row>
    <row r="158" spans="1:6" hidden="1">
      <c r="A158" s="14">
        <v>41259</v>
      </c>
      <c r="B158" s="3" t="s">
        <v>152</v>
      </c>
      <c r="C158" s="3" t="s">
        <v>425</v>
      </c>
      <c r="D158" s="3">
        <v>2</v>
      </c>
      <c r="E158" s="3">
        <v>4400</v>
      </c>
      <c r="F158" s="3" t="s">
        <v>416</v>
      </c>
    </row>
    <row r="159" spans="1:6" hidden="1">
      <c r="A159" s="14">
        <v>41262</v>
      </c>
      <c r="B159" s="3" t="s">
        <v>166</v>
      </c>
      <c r="C159" s="3" t="s">
        <v>425</v>
      </c>
      <c r="D159" s="3">
        <v>2</v>
      </c>
      <c r="E159" s="3">
        <v>4400</v>
      </c>
      <c r="F159" s="3" t="s">
        <v>416</v>
      </c>
    </row>
    <row r="160" spans="1:6" hidden="1">
      <c r="A160" s="14">
        <v>41297</v>
      </c>
      <c r="B160" s="3" t="s">
        <v>166</v>
      </c>
      <c r="C160" s="3" t="s">
        <v>425</v>
      </c>
      <c r="D160" s="3">
        <v>2</v>
      </c>
      <c r="E160" s="3">
        <v>4400</v>
      </c>
      <c r="F160" s="3" t="s">
        <v>417</v>
      </c>
    </row>
    <row r="161" spans="1:6" hidden="1">
      <c r="A161" s="14">
        <v>41300</v>
      </c>
      <c r="B161" s="3" t="s">
        <v>166</v>
      </c>
      <c r="C161" s="3" t="s">
        <v>425</v>
      </c>
      <c r="D161" s="3">
        <v>2</v>
      </c>
      <c r="E161" s="3">
        <v>4400</v>
      </c>
      <c r="F161" s="3" t="s">
        <v>417</v>
      </c>
    </row>
    <row r="162" spans="1:6" hidden="1">
      <c r="A162" s="14">
        <v>41305</v>
      </c>
      <c r="B162" s="3" t="s">
        <v>152</v>
      </c>
      <c r="C162" s="3" t="s">
        <v>425</v>
      </c>
      <c r="D162" s="3">
        <v>2</v>
      </c>
      <c r="E162" s="3">
        <v>4400</v>
      </c>
      <c r="F162" s="3" t="s">
        <v>417</v>
      </c>
    </row>
    <row r="163" spans="1:6" hidden="1">
      <c r="A163" s="14">
        <v>41308</v>
      </c>
      <c r="B163" s="3" t="s">
        <v>166</v>
      </c>
      <c r="C163" s="3" t="s">
        <v>425</v>
      </c>
      <c r="D163" s="3">
        <v>2</v>
      </c>
      <c r="E163" s="3">
        <v>4400</v>
      </c>
      <c r="F163" s="3" t="s">
        <v>417</v>
      </c>
    </row>
    <row r="164" spans="1:6" hidden="1">
      <c r="A164" s="14">
        <v>41311</v>
      </c>
      <c r="B164" s="3" t="s">
        <v>166</v>
      </c>
      <c r="C164" s="3" t="s">
        <v>425</v>
      </c>
      <c r="D164" s="3">
        <v>2</v>
      </c>
      <c r="E164" s="3">
        <v>4400</v>
      </c>
      <c r="F164" s="3" t="s">
        <v>417</v>
      </c>
    </row>
    <row r="165" spans="1:6" hidden="1">
      <c r="A165" s="14">
        <v>41346</v>
      </c>
      <c r="B165" s="3" t="s">
        <v>152</v>
      </c>
      <c r="C165" s="3" t="s">
        <v>425</v>
      </c>
      <c r="D165" s="3">
        <v>2</v>
      </c>
      <c r="E165" s="3">
        <v>4400</v>
      </c>
      <c r="F165" s="3" t="s">
        <v>418</v>
      </c>
    </row>
    <row r="166" spans="1:6" hidden="1">
      <c r="A166" s="14">
        <v>41348</v>
      </c>
      <c r="B166" s="3" t="s">
        <v>166</v>
      </c>
      <c r="C166" s="3" t="s">
        <v>425</v>
      </c>
      <c r="D166" s="3">
        <v>2</v>
      </c>
      <c r="E166" s="3">
        <v>4400</v>
      </c>
      <c r="F166" s="3" t="s">
        <v>418</v>
      </c>
    </row>
    <row r="167" spans="1:6" hidden="1">
      <c r="A167" s="14">
        <v>41353</v>
      </c>
      <c r="B167" s="3" t="s">
        <v>166</v>
      </c>
      <c r="C167" s="3" t="s">
        <v>425</v>
      </c>
      <c r="D167" s="3">
        <v>2</v>
      </c>
      <c r="E167" s="3">
        <v>4400</v>
      </c>
      <c r="F167" s="3" t="s">
        <v>418</v>
      </c>
    </row>
    <row r="168" spans="1:6" hidden="1">
      <c r="A168" s="14">
        <v>41356</v>
      </c>
      <c r="B168" s="3" t="s">
        <v>166</v>
      </c>
      <c r="C168" s="3" t="s">
        <v>425</v>
      </c>
      <c r="D168" s="3">
        <v>2</v>
      </c>
      <c r="E168" s="3">
        <v>4400</v>
      </c>
      <c r="F168" s="3" t="s">
        <v>418</v>
      </c>
    </row>
    <row r="169" spans="1:6" hidden="1">
      <c r="A169" s="14">
        <v>41357</v>
      </c>
      <c r="B169" s="3" t="s">
        <v>152</v>
      </c>
      <c r="C169" s="3" t="s">
        <v>425</v>
      </c>
      <c r="D169" s="3">
        <v>2</v>
      </c>
      <c r="E169" s="3">
        <v>4400</v>
      </c>
      <c r="F169" s="3" t="s">
        <v>418</v>
      </c>
    </row>
    <row r="170" spans="1:6" hidden="1">
      <c r="A170" s="14">
        <v>41361</v>
      </c>
      <c r="B170" s="3" t="s">
        <v>152</v>
      </c>
      <c r="C170" s="3" t="s">
        <v>423</v>
      </c>
      <c r="D170" s="3">
        <v>2</v>
      </c>
      <c r="E170" s="3">
        <v>3000</v>
      </c>
      <c r="F170" s="3" t="s">
        <v>419</v>
      </c>
    </row>
    <row r="171" spans="1:6" hidden="1">
      <c r="A171" s="14">
        <v>41362</v>
      </c>
      <c r="B171" s="3" t="s">
        <v>152</v>
      </c>
      <c r="C171" s="3" t="s">
        <v>423</v>
      </c>
      <c r="D171" s="3">
        <v>2</v>
      </c>
      <c r="E171" s="3">
        <v>3000</v>
      </c>
      <c r="F171" s="3" t="s">
        <v>419</v>
      </c>
    </row>
    <row r="172" spans="1:6" hidden="1">
      <c r="A172" s="14">
        <v>41363</v>
      </c>
      <c r="B172" s="3" t="s">
        <v>166</v>
      </c>
      <c r="C172" s="3" t="s">
        <v>423</v>
      </c>
      <c r="D172" s="3">
        <v>2</v>
      </c>
      <c r="E172" s="3">
        <v>3000</v>
      </c>
      <c r="F172" s="3" t="s">
        <v>419</v>
      </c>
    </row>
    <row r="173" spans="1:6" hidden="1">
      <c r="A173" s="14">
        <v>41367</v>
      </c>
      <c r="B173" s="3" t="s">
        <v>166</v>
      </c>
      <c r="C173" s="3" t="s">
        <v>423</v>
      </c>
      <c r="D173" s="3">
        <v>2</v>
      </c>
      <c r="E173" s="3">
        <v>3000</v>
      </c>
      <c r="F173" s="3" t="s">
        <v>419</v>
      </c>
    </row>
    <row r="174" spans="1:6" hidden="1">
      <c r="A174" s="14">
        <v>41371</v>
      </c>
      <c r="B174" s="3" t="s">
        <v>152</v>
      </c>
      <c r="C174" s="3" t="s">
        <v>423</v>
      </c>
      <c r="D174" s="3">
        <v>2</v>
      </c>
      <c r="E174" s="3">
        <v>3000</v>
      </c>
      <c r="F174" s="3" t="s">
        <v>419</v>
      </c>
    </row>
    <row r="175" spans="1:6" hidden="1">
      <c r="A175" s="14">
        <v>41374</v>
      </c>
      <c r="B175" s="3" t="s">
        <v>166</v>
      </c>
      <c r="C175" s="3" t="s">
        <v>423</v>
      </c>
      <c r="D175" s="3">
        <v>2</v>
      </c>
      <c r="E175" s="3">
        <v>3000</v>
      </c>
      <c r="F175" s="3" t="s">
        <v>419</v>
      </c>
    </row>
    <row r="176" spans="1:6" hidden="1">
      <c r="A176" s="14">
        <v>41385</v>
      </c>
      <c r="B176" s="3" t="s">
        <v>152</v>
      </c>
      <c r="C176" s="3" t="s">
        <v>411</v>
      </c>
      <c r="D176" s="3">
        <v>2</v>
      </c>
      <c r="E176" s="3">
        <v>6600</v>
      </c>
      <c r="F176" s="3" t="s">
        <v>419</v>
      </c>
    </row>
    <row r="177" spans="1:6" hidden="1">
      <c r="A177" s="14">
        <v>41391</v>
      </c>
      <c r="B177" s="3" t="s">
        <v>152</v>
      </c>
      <c r="C177" s="3" t="s">
        <v>411</v>
      </c>
      <c r="D177" s="3">
        <v>2</v>
      </c>
      <c r="E177" s="3">
        <v>6600</v>
      </c>
      <c r="F177" s="3" t="s">
        <v>419</v>
      </c>
    </row>
    <row r="178" spans="1:6" hidden="1">
      <c r="A178" s="14">
        <v>41392</v>
      </c>
      <c r="B178" s="3" t="s">
        <v>152</v>
      </c>
      <c r="C178" s="3" t="s">
        <v>411</v>
      </c>
      <c r="D178" s="3">
        <v>2</v>
      </c>
      <c r="E178" s="3">
        <v>6600</v>
      </c>
      <c r="F178" s="3" t="s">
        <v>419</v>
      </c>
    </row>
    <row r="179" spans="1:6" hidden="1">
      <c r="A179" s="14">
        <v>41398</v>
      </c>
      <c r="B179" s="3" t="s">
        <v>166</v>
      </c>
      <c r="C179" s="3" t="s">
        <v>425</v>
      </c>
      <c r="D179" s="3">
        <v>2</v>
      </c>
      <c r="E179" s="3">
        <v>4400</v>
      </c>
      <c r="F179" s="3" t="s">
        <v>419</v>
      </c>
    </row>
    <row r="180" spans="1:6" hidden="1">
      <c r="A180" s="14">
        <v>41399</v>
      </c>
      <c r="B180" s="3" t="s">
        <v>152</v>
      </c>
      <c r="C180" s="3" t="s">
        <v>425</v>
      </c>
      <c r="D180" s="3">
        <v>2</v>
      </c>
      <c r="E180" s="3">
        <v>4400</v>
      </c>
      <c r="F180" s="3" t="s">
        <v>419</v>
      </c>
    </row>
    <row r="181" spans="1:6" hidden="1">
      <c r="A181" s="14">
        <v>41409</v>
      </c>
      <c r="B181" s="3" t="s">
        <v>152</v>
      </c>
      <c r="C181" s="3" t="s">
        <v>425</v>
      </c>
      <c r="D181" s="3">
        <v>2</v>
      </c>
      <c r="E181" s="3">
        <v>4400</v>
      </c>
      <c r="F181" s="3" t="s">
        <v>419</v>
      </c>
    </row>
    <row r="182" spans="1:6" hidden="1">
      <c r="A182" s="14">
        <v>41416</v>
      </c>
      <c r="B182" s="3" t="s">
        <v>152</v>
      </c>
      <c r="C182" s="3" t="s">
        <v>423</v>
      </c>
      <c r="D182" s="3">
        <v>2</v>
      </c>
      <c r="E182" s="3">
        <v>3000</v>
      </c>
      <c r="F182" s="3" t="s">
        <v>420</v>
      </c>
    </row>
    <row r="183" spans="1:6" hidden="1">
      <c r="A183" s="14">
        <v>41417</v>
      </c>
      <c r="B183" s="3" t="s">
        <v>152</v>
      </c>
      <c r="C183" s="3" t="s">
        <v>423</v>
      </c>
      <c r="D183" s="3">
        <v>2</v>
      </c>
      <c r="E183" s="3">
        <v>3000</v>
      </c>
      <c r="F183" s="3" t="s">
        <v>420</v>
      </c>
    </row>
    <row r="184" spans="1:6" hidden="1">
      <c r="A184" s="14">
        <v>41418</v>
      </c>
      <c r="B184" s="3" t="s">
        <v>166</v>
      </c>
      <c r="C184" s="3" t="s">
        <v>423</v>
      </c>
      <c r="D184" s="3">
        <v>2</v>
      </c>
      <c r="E184" s="3">
        <v>3000</v>
      </c>
      <c r="F184" s="3" t="s">
        <v>420</v>
      </c>
    </row>
    <row r="185" spans="1:6" hidden="1">
      <c r="A185" s="14">
        <v>41419</v>
      </c>
      <c r="B185" s="3" t="s">
        <v>152</v>
      </c>
      <c r="C185" s="3" t="s">
        <v>423</v>
      </c>
      <c r="D185" s="3">
        <v>2</v>
      </c>
      <c r="E185" s="3">
        <v>3000</v>
      </c>
      <c r="F185" s="3" t="s">
        <v>420</v>
      </c>
    </row>
    <row r="186" spans="1:6" hidden="1">
      <c r="A186" s="14">
        <v>41420</v>
      </c>
      <c r="B186" s="3" t="s">
        <v>166</v>
      </c>
      <c r="C186" s="3" t="s">
        <v>423</v>
      </c>
      <c r="D186" s="3">
        <v>2</v>
      </c>
      <c r="E186" s="3">
        <v>3000</v>
      </c>
      <c r="F186" s="3" t="s">
        <v>420</v>
      </c>
    </row>
    <row r="187" spans="1:6" hidden="1">
      <c r="A187" s="14">
        <v>41430</v>
      </c>
      <c r="B187" s="3" t="s">
        <v>152</v>
      </c>
      <c r="C187" s="3" t="s">
        <v>423</v>
      </c>
      <c r="D187" s="3">
        <v>2</v>
      </c>
      <c r="E187" s="3">
        <v>3000</v>
      </c>
      <c r="F187" s="3" t="s">
        <v>420</v>
      </c>
    </row>
    <row r="188" spans="1:6" hidden="1">
      <c r="A188" s="14">
        <v>41431</v>
      </c>
      <c r="B188" s="3" t="s">
        <v>166</v>
      </c>
      <c r="C188" s="3" t="s">
        <v>423</v>
      </c>
      <c r="D188" s="3">
        <v>2</v>
      </c>
      <c r="E188" s="3">
        <v>3000</v>
      </c>
      <c r="F188" s="3" t="s">
        <v>420</v>
      </c>
    </row>
    <row r="189" spans="1:6" hidden="1">
      <c r="A189" s="14">
        <v>41446</v>
      </c>
      <c r="B189" s="3" t="s">
        <v>152</v>
      </c>
      <c r="C189" s="3" t="s">
        <v>411</v>
      </c>
      <c r="D189" s="3">
        <v>2</v>
      </c>
      <c r="E189" s="3">
        <v>6600</v>
      </c>
      <c r="F189" s="3" t="s">
        <v>420</v>
      </c>
    </row>
    <row r="190" spans="1:6" hidden="1">
      <c r="A190" s="14">
        <v>41452</v>
      </c>
      <c r="B190" s="3" t="s">
        <v>152</v>
      </c>
      <c r="C190" s="3" t="s">
        <v>411</v>
      </c>
      <c r="D190" s="3">
        <v>2</v>
      </c>
      <c r="E190" s="3">
        <v>6600</v>
      </c>
      <c r="F190" s="3" t="s">
        <v>420</v>
      </c>
    </row>
    <row r="191" spans="1:6" hidden="1">
      <c r="A191" s="14">
        <v>41453</v>
      </c>
      <c r="B191" s="3" t="s">
        <v>152</v>
      </c>
      <c r="C191" s="3" t="s">
        <v>411</v>
      </c>
      <c r="D191" s="3">
        <v>2</v>
      </c>
      <c r="E191" s="3">
        <v>6600</v>
      </c>
      <c r="F191" s="3" t="s">
        <v>420</v>
      </c>
    </row>
    <row r="192" spans="1:6" hidden="1">
      <c r="A192" s="14">
        <v>41460</v>
      </c>
      <c r="B192" s="3" t="s">
        <v>152</v>
      </c>
      <c r="C192" s="3" t="s">
        <v>425</v>
      </c>
      <c r="D192" s="3">
        <v>2</v>
      </c>
      <c r="E192" s="3">
        <v>4400</v>
      </c>
      <c r="F192" s="3" t="s">
        <v>420</v>
      </c>
    </row>
    <row r="193" spans="1:6" hidden="1">
      <c r="A193" s="14">
        <v>41461</v>
      </c>
      <c r="B193" s="3" t="s">
        <v>152</v>
      </c>
      <c r="C193" s="3" t="s">
        <v>425</v>
      </c>
      <c r="D193" s="3">
        <v>2</v>
      </c>
      <c r="E193" s="3">
        <v>4400</v>
      </c>
      <c r="F193" s="3" t="s">
        <v>420</v>
      </c>
    </row>
    <row r="194" spans="1:6" hidden="1">
      <c r="A194" s="14">
        <v>41462</v>
      </c>
      <c r="B194" s="3" t="s">
        <v>166</v>
      </c>
      <c r="C194" s="3" t="s">
        <v>425</v>
      </c>
      <c r="D194" s="3">
        <v>2</v>
      </c>
      <c r="E194" s="3">
        <v>4400</v>
      </c>
      <c r="F194" s="3" t="s">
        <v>420</v>
      </c>
    </row>
    <row r="195" spans="1:6" hidden="1">
      <c r="A195" s="14">
        <v>41472</v>
      </c>
      <c r="B195" s="3" t="s">
        <v>166</v>
      </c>
      <c r="C195" s="3" t="s">
        <v>425</v>
      </c>
      <c r="D195" s="3">
        <v>2</v>
      </c>
      <c r="E195" s="3">
        <v>4400</v>
      </c>
      <c r="F195" s="3" t="s">
        <v>420</v>
      </c>
    </row>
    <row r="196" spans="1:6" hidden="1">
      <c r="A196" s="14">
        <v>41479</v>
      </c>
      <c r="B196" s="3" t="s">
        <v>152</v>
      </c>
      <c r="C196" s="3" t="s">
        <v>423</v>
      </c>
      <c r="D196" s="3">
        <v>2</v>
      </c>
      <c r="E196" s="3">
        <v>3000</v>
      </c>
      <c r="F196" s="3" t="s">
        <v>421</v>
      </c>
    </row>
    <row r="197" spans="1:6" hidden="1">
      <c r="A197" s="14">
        <v>41480</v>
      </c>
      <c r="B197" s="3" t="s">
        <v>166</v>
      </c>
      <c r="C197" s="3" t="s">
        <v>423</v>
      </c>
      <c r="D197" s="3">
        <v>2</v>
      </c>
      <c r="E197" s="3">
        <v>3000</v>
      </c>
      <c r="F197" s="3" t="s">
        <v>421</v>
      </c>
    </row>
    <row r="198" spans="1:6" hidden="1">
      <c r="A198" s="14">
        <v>41482</v>
      </c>
      <c r="B198" s="3" t="s">
        <v>166</v>
      </c>
      <c r="C198" s="3" t="s">
        <v>423</v>
      </c>
      <c r="D198" s="3">
        <v>2</v>
      </c>
      <c r="E198" s="3">
        <v>3000</v>
      </c>
      <c r="F198" s="3" t="s">
        <v>421</v>
      </c>
    </row>
    <row r="199" spans="1:6" hidden="1">
      <c r="A199" s="14">
        <v>41488</v>
      </c>
      <c r="B199" s="3" t="s">
        <v>152</v>
      </c>
      <c r="C199" s="3" t="s">
        <v>423</v>
      </c>
      <c r="D199" s="3">
        <v>2</v>
      </c>
      <c r="E199" s="3">
        <v>3000</v>
      </c>
      <c r="F199" s="3" t="s">
        <v>421</v>
      </c>
    </row>
    <row r="200" spans="1:6" hidden="1">
      <c r="A200" s="14">
        <v>41489</v>
      </c>
      <c r="B200" s="3" t="s">
        <v>166</v>
      </c>
      <c r="C200" s="3" t="s">
        <v>423</v>
      </c>
      <c r="D200" s="3">
        <v>2</v>
      </c>
      <c r="E200" s="3">
        <v>3000</v>
      </c>
      <c r="F200" s="3" t="s">
        <v>421</v>
      </c>
    </row>
    <row r="201" spans="1:6" hidden="1">
      <c r="A201" s="14">
        <v>41501</v>
      </c>
      <c r="B201" s="3" t="s">
        <v>166</v>
      </c>
      <c r="C201" s="3" t="s">
        <v>411</v>
      </c>
      <c r="D201" s="3">
        <v>2</v>
      </c>
      <c r="E201" s="3">
        <v>6600</v>
      </c>
      <c r="F201" s="3" t="s">
        <v>421</v>
      </c>
    </row>
    <row r="202" spans="1:6" hidden="1">
      <c r="A202" s="14">
        <v>41507</v>
      </c>
      <c r="B202" s="3" t="s">
        <v>166</v>
      </c>
      <c r="C202" s="3" t="s">
        <v>411</v>
      </c>
      <c r="D202" s="3">
        <v>2</v>
      </c>
      <c r="E202" s="3">
        <v>6600</v>
      </c>
      <c r="F202" s="3" t="s">
        <v>421</v>
      </c>
    </row>
    <row r="203" spans="1:6" hidden="1">
      <c r="A203" s="14">
        <v>41508</v>
      </c>
      <c r="B203" s="3" t="s">
        <v>166</v>
      </c>
      <c r="C203" s="3" t="s">
        <v>411</v>
      </c>
      <c r="D203" s="3">
        <v>2</v>
      </c>
      <c r="E203" s="3">
        <v>6600</v>
      </c>
      <c r="F203" s="3" t="s">
        <v>421</v>
      </c>
    </row>
    <row r="204" spans="1:6" hidden="1">
      <c r="A204" s="14">
        <v>41511</v>
      </c>
      <c r="B204" s="3" t="s">
        <v>152</v>
      </c>
      <c r="C204" s="3" t="s">
        <v>425</v>
      </c>
      <c r="D204" s="3">
        <v>2</v>
      </c>
      <c r="E204" s="3">
        <v>4400</v>
      </c>
      <c r="F204" s="3" t="s">
        <v>421</v>
      </c>
    </row>
    <row r="205" spans="1:6" hidden="1">
      <c r="A205" s="14">
        <v>41514</v>
      </c>
      <c r="B205" s="3" t="s">
        <v>166</v>
      </c>
      <c r="C205" s="3" t="s">
        <v>425</v>
      </c>
      <c r="D205" s="3">
        <v>2</v>
      </c>
      <c r="E205" s="3">
        <v>4400</v>
      </c>
      <c r="F205" s="3" t="s">
        <v>421</v>
      </c>
    </row>
    <row r="206" spans="1:6" hidden="1">
      <c r="A206" s="14">
        <v>41522</v>
      </c>
      <c r="B206" s="3" t="s">
        <v>166</v>
      </c>
      <c r="C206" s="3" t="s">
        <v>425</v>
      </c>
      <c r="D206" s="3">
        <v>2</v>
      </c>
      <c r="E206" s="3">
        <v>4400</v>
      </c>
      <c r="F206" s="3" t="s">
        <v>421</v>
      </c>
    </row>
    <row r="207" spans="1:6" hidden="1">
      <c r="A207" s="14">
        <v>41529</v>
      </c>
      <c r="B207" s="3" t="s">
        <v>152</v>
      </c>
      <c r="C207" s="3" t="s">
        <v>423</v>
      </c>
      <c r="D207" s="3">
        <v>2</v>
      </c>
      <c r="E207" s="3">
        <v>3000</v>
      </c>
      <c r="F207" s="3" t="s">
        <v>422</v>
      </c>
    </row>
    <row r="208" spans="1:6" hidden="1">
      <c r="A208" s="14">
        <v>41531</v>
      </c>
      <c r="B208" s="3" t="s">
        <v>152</v>
      </c>
      <c r="C208" s="3" t="s">
        <v>423</v>
      </c>
      <c r="D208" s="3">
        <v>2</v>
      </c>
      <c r="E208" s="3">
        <v>3000</v>
      </c>
      <c r="F208" s="3" t="s">
        <v>422</v>
      </c>
    </row>
    <row r="209" spans="1:6" hidden="1">
      <c r="A209" s="14">
        <v>41532</v>
      </c>
      <c r="B209" s="3" t="s">
        <v>166</v>
      </c>
      <c r="C209" s="3" t="s">
        <v>423</v>
      </c>
      <c r="D209" s="3">
        <v>2</v>
      </c>
      <c r="E209" s="3">
        <v>3000</v>
      </c>
      <c r="F209" s="3" t="s">
        <v>422</v>
      </c>
    </row>
    <row r="210" spans="1:6" hidden="1">
      <c r="A210" s="14">
        <v>41536</v>
      </c>
      <c r="B210" s="3" t="s">
        <v>166</v>
      </c>
      <c r="C210" s="3" t="s">
        <v>423</v>
      </c>
      <c r="D210" s="3">
        <v>2</v>
      </c>
      <c r="E210" s="3">
        <v>3000</v>
      </c>
      <c r="F210" s="3" t="s">
        <v>422</v>
      </c>
    </row>
    <row r="211" spans="1:6" hidden="1">
      <c r="A211" s="14">
        <v>41542</v>
      </c>
      <c r="B211" s="3" t="s">
        <v>152</v>
      </c>
      <c r="C211" s="3" t="s">
        <v>423</v>
      </c>
      <c r="D211" s="3">
        <v>2</v>
      </c>
      <c r="E211" s="3">
        <v>3000</v>
      </c>
      <c r="F211" s="3" t="s">
        <v>422</v>
      </c>
    </row>
    <row r="212" spans="1:6" hidden="1">
      <c r="A212" s="14">
        <v>41543</v>
      </c>
      <c r="B212" s="3" t="s">
        <v>166</v>
      </c>
      <c r="C212" s="3" t="s">
        <v>423</v>
      </c>
      <c r="D212" s="3">
        <v>2</v>
      </c>
      <c r="E212" s="3">
        <v>3000</v>
      </c>
      <c r="F212" s="3" t="s">
        <v>422</v>
      </c>
    </row>
    <row r="213" spans="1:6" hidden="1">
      <c r="A213" s="14">
        <v>41553</v>
      </c>
      <c r="B213" s="3" t="s">
        <v>152</v>
      </c>
      <c r="C213" s="3" t="s">
        <v>411</v>
      </c>
      <c r="D213" s="3">
        <v>2</v>
      </c>
      <c r="E213" s="3">
        <v>6600</v>
      </c>
      <c r="F213" s="3" t="s">
        <v>422</v>
      </c>
    </row>
    <row r="214" spans="1:6" hidden="1">
      <c r="A214" s="14">
        <v>41558</v>
      </c>
      <c r="B214" s="3" t="s">
        <v>166</v>
      </c>
      <c r="C214" s="3" t="s">
        <v>411</v>
      </c>
      <c r="D214" s="3">
        <v>2</v>
      </c>
      <c r="E214" s="3">
        <v>6600</v>
      </c>
      <c r="F214" s="3" t="s">
        <v>422</v>
      </c>
    </row>
    <row r="215" spans="1:6" hidden="1">
      <c r="A215" s="14">
        <v>41564</v>
      </c>
      <c r="B215" s="3" t="s">
        <v>166</v>
      </c>
      <c r="C215" s="3" t="s">
        <v>411</v>
      </c>
      <c r="D215" s="3">
        <v>2</v>
      </c>
      <c r="E215" s="3">
        <v>6600</v>
      </c>
      <c r="F215" s="3" t="s">
        <v>422</v>
      </c>
    </row>
    <row r="216" spans="1:6" hidden="1">
      <c r="A216" s="14">
        <v>41565</v>
      </c>
      <c r="B216" s="3" t="s">
        <v>166</v>
      </c>
      <c r="C216" s="3" t="s">
        <v>411</v>
      </c>
      <c r="D216" s="3">
        <v>2</v>
      </c>
      <c r="E216" s="3">
        <v>6600</v>
      </c>
      <c r="F216" s="3" t="s">
        <v>422</v>
      </c>
    </row>
    <row r="217" spans="1:6" hidden="1">
      <c r="A217" s="14">
        <v>41571</v>
      </c>
      <c r="B217" s="3" t="s">
        <v>166</v>
      </c>
      <c r="C217" s="3" t="s">
        <v>425</v>
      </c>
      <c r="D217" s="3">
        <v>2</v>
      </c>
      <c r="E217" s="3">
        <v>4400</v>
      </c>
      <c r="F217" s="3" t="s">
        <v>422</v>
      </c>
    </row>
    <row r="218" spans="1:6" hidden="1">
      <c r="A218" s="14">
        <v>41577</v>
      </c>
      <c r="B218" s="3" t="s">
        <v>166</v>
      </c>
      <c r="C218" s="3" t="s">
        <v>425</v>
      </c>
      <c r="D218" s="3">
        <v>2</v>
      </c>
      <c r="E218" s="3">
        <v>4400</v>
      </c>
      <c r="F218" s="3" t="s">
        <v>422</v>
      </c>
    </row>
    <row r="219" spans="1:6" hidden="1">
      <c r="A219" s="14">
        <v>41585</v>
      </c>
      <c r="B219" s="3" t="s">
        <v>166</v>
      </c>
      <c r="C219" s="3" t="s">
        <v>425</v>
      </c>
      <c r="D219" s="3">
        <v>2</v>
      </c>
      <c r="E219" s="3">
        <v>4400</v>
      </c>
      <c r="F219" s="3" t="s">
        <v>422</v>
      </c>
    </row>
    <row r="220" spans="1:6" hidden="1">
      <c r="A220" s="14">
        <v>41594</v>
      </c>
      <c r="B220" s="3" t="s">
        <v>152</v>
      </c>
      <c r="C220" s="3" t="s">
        <v>423</v>
      </c>
      <c r="D220" s="3">
        <v>2</v>
      </c>
      <c r="E220" s="3">
        <v>3000</v>
      </c>
      <c r="F220" s="3" t="s">
        <v>424</v>
      </c>
    </row>
    <row r="221" spans="1:6" hidden="1">
      <c r="A221" s="14">
        <v>41601</v>
      </c>
      <c r="B221" s="3" t="s">
        <v>166</v>
      </c>
      <c r="C221" s="3" t="s">
        <v>423</v>
      </c>
      <c r="D221" s="3">
        <v>2</v>
      </c>
      <c r="E221" s="3">
        <v>3000</v>
      </c>
      <c r="F221" s="3" t="s">
        <v>424</v>
      </c>
    </row>
    <row r="222" spans="1:6" hidden="1">
      <c r="A222" s="14">
        <v>41607</v>
      </c>
      <c r="B222" s="3" t="s">
        <v>166</v>
      </c>
      <c r="C222" s="3" t="s">
        <v>423</v>
      </c>
      <c r="D222" s="3">
        <v>2</v>
      </c>
      <c r="E222" s="3">
        <v>3000</v>
      </c>
      <c r="F222" s="3" t="s">
        <v>424</v>
      </c>
    </row>
    <row r="223" spans="1:6" hidden="1">
      <c r="A223" s="14">
        <v>41613</v>
      </c>
      <c r="B223" s="3" t="s">
        <v>166</v>
      </c>
      <c r="C223" s="3" t="s">
        <v>436</v>
      </c>
      <c r="D223" s="3">
        <v>2</v>
      </c>
      <c r="E223" s="3">
        <v>5000</v>
      </c>
      <c r="F223" s="3" t="s">
        <v>424</v>
      </c>
    </row>
    <row r="224" spans="1:6" hidden="1">
      <c r="A224" s="14">
        <v>41614</v>
      </c>
      <c r="B224" s="3" t="s">
        <v>166</v>
      </c>
      <c r="C224" s="3" t="s">
        <v>436</v>
      </c>
      <c r="D224" s="3">
        <v>2</v>
      </c>
      <c r="E224" s="3">
        <v>5000</v>
      </c>
      <c r="F224" s="3" t="s">
        <v>424</v>
      </c>
    </row>
    <row r="225" spans="1:6" hidden="1">
      <c r="A225" s="14">
        <v>41615</v>
      </c>
      <c r="B225" s="3" t="s">
        <v>166</v>
      </c>
      <c r="C225" s="3" t="s">
        <v>436</v>
      </c>
      <c r="D225" s="3">
        <v>2</v>
      </c>
      <c r="E225" s="3">
        <v>5000</v>
      </c>
      <c r="F225" s="3" t="s">
        <v>424</v>
      </c>
    </row>
    <row r="226" spans="1:6" hidden="1">
      <c r="A226" s="14">
        <v>41616</v>
      </c>
      <c r="B226" s="3" t="s">
        <v>152</v>
      </c>
      <c r="C226" s="3" t="s">
        <v>411</v>
      </c>
      <c r="D226" s="3">
        <v>2</v>
      </c>
      <c r="E226" s="3">
        <v>6600</v>
      </c>
      <c r="F226" s="3" t="s">
        <v>424</v>
      </c>
    </row>
    <row r="227" spans="1:6" hidden="1">
      <c r="A227" s="14">
        <v>41619</v>
      </c>
      <c r="B227" s="3" t="s">
        <v>152</v>
      </c>
      <c r="C227" s="3" t="s">
        <v>411</v>
      </c>
      <c r="D227" s="3">
        <v>2</v>
      </c>
      <c r="E227" s="3">
        <v>6600</v>
      </c>
      <c r="F227" s="3" t="s">
        <v>424</v>
      </c>
    </row>
    <row r="228" spans="1:6" hidden="1">
      <c r="A228" s="14">
        <v>41622</v>
      </c>
      <c r="B228" s="3" t="s">
        <v>152</v>
      </c>
      <c r="C228" s="3" t="s">
        <v>411</v>
      </c>
      <c r="D228" s="3">
        <v>2</v>
      </c>
      <c r="E228" s="3">
        <v>6600</v>
      </c>
      <c r="F228" s="3" t="s">
        <v>424</v>
      </c>
    </row>
    <row r="229" spans="1:6" hidden="1">
      <c r="A229" s="14">
        <v>41630</v>
      </c>
      <c r="B229" s="3" t="s">
        <v>152</v>
      </c>
      <c r="C229" s="3" t="s">
        <v>425</v>
      </c>
      <c r="D229" s="3">
        <v>2</v>
      </c>
      <c r="E229" s="3">
        <v>4400</v>
      </c>
      <c r="F229" s="3" t="s">
        <v>424</v>
      </c>
    </row>
    <row r="230" spans="1:6" hidden="1">
      <c r="A230" s="14">
        <v>41635</v>
      </c>
      <c r="B230" s="3" t="s">
        <v>166</v>
      </c>
      <c r="C230" s="3" t="s">
        <v>425</v>
      </c>
      <c r="D230" s="3">
        <v>2</v>
      </c>
      <c r="E230" s="3">
        <v>4400</v>
      </c>
      <c r="F230" s="3" t="s">
        <v>424</v>
      </c>
    </row>
    <row r="231" spans="1:6" hidden="1">
      <c r="A231" s="14">
        <v>41643</v>
      </c>
      <c r="B231" s="3" t="s">
        <v>166</v>
      </c>
      <c r="C231" s="3" t="s">
        <v>425</v>
      </c>
      <c r="D231" s="3">
        <v>2</v>
      </c>
      <c r="E231" s="3">
        <v>4400</v>
      </c>
      <c r="F231" s="3" t="s">
        <v>424</v>
      </c>
    </row>
    <row r="232" spans="1:6" hidden="1">
      <c r="A232" s="14">
        <v>41654</v>
      </c>
      <c r="B232" s="3" t="s">
        <v>152</v>
      </c>
      <c r="C232" s="3" t="s">
        <v>423</v>
      </c>
      <c r="D232" s="3">
        <v>2</v>
      </c>
      <c r="E232" s="3">
        <v>3000</v>
      </c>
      <c r="F232" s="3" t="s">
        <v>261</v>
      </c>
    </row>
    <row r="233" spans="1:6" hidden="1">
      <c r="A233" s="14">
        <v>41663</v>
      </c>
      <c r="B233" s="3" t="s">
        <v>152</v>
      </c>
      <c r="C233" s="3" t="s">
        <v>423</v>
      </c>
      <c r="D233" s="3">
        <v>2</v>
      </c>
      <c r="E233" s="3">
        <v>3000</v>
      </c>
      <c r="F233" s="3" t="s">
        <v>261</v>
      </c>
    </row>
    <row r="234" spans="1:6" hidden="1">
      <c r="A234" s="14">
        <v>41664</v>
      </c>
      <c r="B234" s="3" t="s">
        <v>166</v>
      </c>
      <c r="C234" s="3" t="s">
        <v>423</v>
      </c>
      <c r="D234" s="3">
        <v>2</v>
      </c>
      <c r="E234" s="3">
        <v>3000</v>
      </c>
      <c r="F234" s="3" t="s">
        <v>261</v>
      </c>
    </row>
    <row r="235" spans="1:6" hidden="1">
      <c r="A235" s="14">
        <v>41671</v>
      </c>
      <c r="B235" s="3" t="s">
        <v>166</v>
      </c>
      <c r="C235" s="3" t="s">
        <v>423</v>
      </c>
      <c r="D235" s="3">
        <v>2</v>
      </c>
      <c r="E235" s="3">
        <v>3000</v>
      </c>
      <c r="F235" s="3" t="s">
        <v>261</v>
      </c>
    </row>
    <row r="236" spans="1:6" hidden="1">
      <c r="A236" s="14">
        <v>41679</v>
      </c>
      <c r="B236" s="3" t="s">
        <v>166</v>
      </c>
      <c r="C236" s="3" t="s">
        <v>423</v>
      </c>
      <c r="D236" s="3">
        <v>2</v>
      </c>
      <c r="E236" s="3">
        <v>3000</v>
      </c>
      <c r="F236" s="3" t="s">
        <v>261</v>
      </c>
    </row>
    <row r="237" spans="1:6" hidden="1">
      <c r="A237" s="14">
        <v>41685</v>
      </c>
      <c r="B237" s="3" t="s">
        <v>166</v>
      </c>
      <c r="C237" s="3" t="s">
        <v>436</v>
      </c>
      <c r="D237" s="3">
        <v>2</v>
      </c>
      <c r="E237" s="3">
        <v>5000</v>
      </c>
      <c r="F237" s="3" t="s">
        <v>261</v>
      </c>
    </row>
    <row r="238" spans="1:6" hidden="1">
      <c r="A238" s="14">
        <v>41686</v>
      </c>
      <c r="B238" s="3" t="s">
        <v>166</v>
      </c>
      <c r="C238" s="3" t="s">
        <v>436</v>
      </c>
      <c r="D238" s="3">
        <v>2</v>
      </c>
      <c r="E238" s="3">
        <v>5000</v>
      </c>
      <c r="F238" s="3" t="s">
        <v>261</v>
      </c>
    </row>
    <row r="239" spans="1:6" hidden="1">
      <c r="A239" s="14">
        <v>41689</v>
      </c>
      <c r="B239" s="3" t="s">
        <v>166</v>
      </c>
      <c r="C239" s="3" t="s">
        <v>436</v>
      </c>
      <c r="D239" s="3">
        <v>2</v>
      </c>
      <c r="E239" s="3">
        <v>5000</v>
      </c>
      <c r="F239" s="3" t="s">
        <v>261</v>
      </c>
    </row>
    <row r="240" spans="1:6" hidden="1">
      <c r="A240" s="14">
        <v>41690</v>
      </c>
      <c r="B240" s="3" t="s">
        <v>166</v>
      </c>
      <c r="C240" s="3" t="s">
        <v>436</v>
      </c>
      <c r="D240" s="3">
        <v>2</v>
      </c>
      <c r="E240" s="3">
        <v>5000</v>
      </c>
      <c r="F240" s="3" t="s">
        <v>261</v>
      </c>
    </row>
    <row r="241" spans="1:6" hidden="1">
      <c r="A241" s="14">
        <v>41691</v>
      </c>
      <c r="B241" s="3" t="s">
        <v>166</v>
      </c>
      <c r="C241" s="3" t="s">
        <v>436</v>
      </c>
      <c r="D241" s="3">
        <v>2</v>
      </c>
      <c r="E241" s="3">
        <v>5000</v>
      </c>
      <c r="F241" s="3" t="s">
        <v>261</v>
      </c>
    </row>
    <row r="242" spans="1:6" hidden="1">
      <c r="A242" s="14">
        <v>41692</v>
      </c>
      <c r="B242" s="3" t="s">
        <v>152</v>
      </c>
      <c r="C242" s="3" t="s">
        <v>411</v>
      </c>
      <c r="D242" s="3">
        <v>2</v>
      </c>
      <c r="E242" s="3">
        <v>6600</v>
      </c>
      <c r="F242" s="3" t="s">
        <v>261</v>
      </c>
    </row>
    <row r="243" spans="1:6" hidden="1">
      <c r="A243" s="14">
        <v>41696</v>
      </c>
      <c r="B243" s="3" t="s">
        <v>152</v>
      </c>
      <c r="C243" s="3" t="s">
        <v>411</v>
      </c>
      <c r="D243" s="3">
        <v>2</v>
      </c>
      <c r="E243" s="3">
        <v>6600</v>
      </c>
      <c r="F243" s="3" t="s">
        <v>261</v>
      </c>
    </row>
    <row r="244" spans="1:6" hidden="1">
      <c r="A244" s="14">
        <v>41698</v>
      </c>
      <c r="B244" s="3" t="s">
        <v>166</v>
      </c>
      <c r="C244" s="3" t="s">
        <v>411</v>
      </c>
      <c r="D244" s="3">
        <v>2</v>
      </c>
      <c r="E244" s="3">
        <v>6600</v>
      </c>
      <c r="F244" s="3" t="s">
        <v>261</v>
      </c>
    </row>
    <row r="245" spans="1:6" hidden="1">
      <c r="A245" s="14">
        <v>41700</v>
      </c>
      <c r="B245" s="3" t="s">
        <v>152</v>
      </c>
      <c r="C245" s="3" t="s">
        <v>411</v>
      </c>
      <c r="D245" s="3">
        <v>2</v>
      </c>
      <c r="E245" s="3">
        <v>6600</v>
      </c>
      <c r="F245" s="3" t="s">
        <v>261</v>
      </c>
    </row>
    <row r="246" spans="1:6" hidden="1">
      <c r="A246" s="14">
        <v>41704</v>
      </c>
      <c r="B246" s="3" t="s">
        <v>152</v>
      </c>
      <c r="C246" s="3" t="s">
        <v>411</v>
      </c>
      <c r="D246" s="3">
        <v>2</v>
      </c>
      <c r="E246" s="3">
        <v>6600</v>
      </c>
      <c r="F246" s="3" t="s">
        <v>261</v>
      </c>
    </row>
    <row r="247" spans="1:6" hidden="1">
      <c r="A247" s="14">
        <v>41714</v>
      </c>
      <c r="B247" s="3" t="s">
        <v>152</v>
      </c>
      <c r="C247" s="3" t="s">
        <v>425</v>
      </c>
      <c r="D247" s="3">
        <v>2</v>
      </c>
      <c r="E247" s="3">
        <v>4400</v>
      </c>
      <c r="F247" s="3" t="s">
        <v>261</v>
      </c>
    </row>
    <row r="248" spans="1:6" hidden="1">
      <c r="A248" s="14">
        <v>41719</v>
      </c>
      <c r="B248" s="3" t="s">
        <v>152</v>
      </c>
      <c r="C248" s="3" t="s">
        <v>425</v>
      </c>
      <c r="D248" s="3">
        <v>2</v>
      </c>
      <c r="E248" s="3">
        <v>4400</v>
      </c>
      <c r="F248" s="3" t="s">
        <v>261</v>
      </c>
    </row>
    <row r="249" spans="1:6" hidden="1">
      <c r="A249" s="14">
        <v>41726</v>
      </c>
      <c r="B249" s="3" t="s">
        <v>152</v>
      </c>
      <c r="C249" s="3" t="s">
        <v>425</v>
      </c>
      <c r="D249" s="3">
        <v>2</v>
      </c>
      <c r="E249" s="3">
        <v>4400</v>
      </c>
      <c r="F249" s="3" t="s">
        <v>261</v>
      </c>
    </row>
    <row r="250" spans="1:6" hidden="1">
      <c r="A250" s="14">
        <v>41734</v>
      </c>
      <c r="B250" s="3" t="s">
        <v>166</v>
      </c>
      <c r="C250" s="3" t="s">
        <v>425</v>
      </c>
      <c r="D250" s="3">
        <v>2</v>
      </c>
      <c r="E250" s="3">
        <v>4400</v>
      </c>
      <c r="F250" s="3" t="s">
        <v>261</v>
      </c>
    </row>
    <row r="251" spans="1:6" hidden="1">
      <c r="A251" s="14">
        <v>41741</v>
      </c>
      <c r="B251" s="3" t="s">
        <v>152</v>
      </c>
      <c r="C251" s="3" t="s">
        <v>425</v>
      </c>
      <c r="D251" s="3">
        <v>2</v>
      </c>
      <c r="E251" s="3">
        <v>4400</v>
      </c>
      <c r="F251" s="3" t="s">
        <v>261</v>
      </c>
    </row>
    <row r="252" spans="1:6" hidden="1">
      <c r="A252" s="14">
        <v>41752</v>
      </c>
      <c r="B252" s="3" t="s">
        <v>166</v>
      </c>
      <c r="C252" s="3" t="s">
        <v>423</v>
      </c>
      <c r="D252" s="3">
        <v>2</v>
      </c>
      <c r="E252" s="3">
        <v>3000</v>
      </c>
      <c r="F252" s="3" t="s">
        <v>426</v>
      </c>
    </row>
    <row r="253" spans="1:6" hidden="1">
      <c r="A253" s="14">
        <v>41759</v>
      </c>
      <c r="B253" s="3" t="s">
        <v>152</v>
      </c>
      <c r="C253" s="3" t="s">
        <v>423</v>
      </c>
      <c r="D253" s="3">
        <v>2</v>
      </c>
      <c r="E253" s="3">
        <v>3000</v>
      </c>
      <c r="F253" s="3" t="s">
        <v>426</v>
      </c>
    </row>
    <row r="254" spans="1:6" hidden="1">
      <c r="A254" s="14">
        <v>41763</v>
      </c>
      <c r="B254" s="3" t="s">
        <v>152</v>
      </c>
      <c r="C254" s="3" t="s">
        <v>423</v>
      </c>
      <c r="D254" s="3">
        <v>2</v>
      </c>
      <c r="E254" s="3">
        <v>3000</v>
      </c>
      <c r="F254" s="3" t="s">
        <v>426</v>
      </c>
    </row>
    <row r="255" spans="1:6" hidden="1">
      <c r="A255" s="14">
        <v>41769</v>
      </c>
      <c r="B255" s="3" t="s">
        <v>152</v>
      </c>
      <c r="C255" s="3" t="s">
        <v>436</v>
      </c>
      <c r="D255" s="3">
        <v>2</v>
      </c>
      <c r="E255" s="3">
        <v>5000</v>
      </c>
      <c r="F255" s="3" t="s">
        <v>426</v>
      </c>
    </row>
    <row r="256" spans="1:6" hidden="1">
      <c r="A256" s="14">
        <v>41770</v>
      </c>
      <c r="B256" s="3" t="s">
        <v>152</v>
      </c>
      <c r="C256" s="3" t="s">
        <v>436</v>
      </c>
      <c r="D256" s="3">
        <v>2</v>
      </c>
      <c r="E256" s="3">
        <v>5000</v>
      </c>
      <c r="F256" s="3" t="s">
        <v>426</v>
      </c>
    </row>
    <row r="257" spans="1:6" hidden="1">
      <c r="A257" s="14">
        <v>41773</v>
      </c>
      <c r="B257" s="3" t="s">
        <v>152</v>
      </c>
      <c r="C257" s="3" t="s">
        <v>436</v>
      </c>
      <c r="D257" s="3">
        <v>2</v>
      </c>
      <c r="E257" s="3">
        <v>5000</v>
      </c>
      <c r="F257" s="3" t="s">
        <v>426</v>
      </c>
    </row>
    <row r="258" spans="1:6" hidden="1">
      <c r="A258" s="14">
        <v>41774</v>
      </c>
      <c r="B258" s="3" t="s">
        <v>166</v>
      </c>
      <c r="C258" s="3" t="s">
        <v>411</v>
      </c>
      <c r="D258" s="3">
        <v>2</v>
      </c>
      <c r="E258" s="3">
        <v>6600</v>
      </c>
      <c r="F258" s="3" t="s">
        <v>426</v>
      </c>
    </row>
    <row r="259" spans="1:6" hidden="1">
      <c r="A259" s="14">
        <v>41775</v>
      </c>
      <c r="B259" s="3" t="s">
        <v>166</v>
      </c>
      <c r="C259" s="3" t="s">
        <v>411</v>
      </c>
      <c r="D259" s="3">
        <v>2</v>
      </c>
      <c r="E259" s="3">
        <v>6600</v>
      </c>
      <c r="F259" s="3" t="s">
        <v>426</v>
      </c>
    </row>
    <row r="260" spans="1:6" hidden="1">
      <c r="A260" s="14">
        <v>41780</v>
      </c>
      <c r="B260" s="3" t="s">
        <v>166</v>
      </c>
      <c r="C260" s="3" t="s">
        <v>411</v>
      </c>
      <c r="D260" s="3">
        <v>2</v>
      </c>
      <c r="E260" s="3">
        <v>6600</v>
      </c>
      <c r="F260" s="3" t="s">
        <v>426</v>
      </c>
    </row>
    <row r="261" spans="1:6" hidden="1">
      <c r="A261" s="14">
        <v>41788</v>
      </c>
      <c r="B261" s="3" t="s">
        <v>166</v>
      </c>
      <c r="C261" s="3" t="s">
        <v>425</v>
      </c>
      <c r="D261" s="3">
        <v>2</v>
      </c>
      <c r="E261" s="3">
        <v>4400</v>
      </c>
      <c r="F261" s="3" t="s">
        <v>426</v>
      </c>
    </row>
    <row r="262" spans="1:6" hidden="1">
      <c r="A262" s="14">
        <v>41791</v>
      </c>
      <c r="B262" s="3" t="s">
        <v>152</v>
      </c>
      <c r="C262" s="3" t="s">
        <v>425</v>
      </c>
      <c r="D262" s="3">
        <v>2</v>
      </c>
      <c r="E262" s="3">
        <v>4400</v>
      </c>
      <c r="F262" s="3" t="s">
        <v>426</v>
      </c>
    </row>
    <row r="263" spans="1:6" hidden="1">
      <c r="A263" s="14">
        <v>41801</v>
      </c>
      <c r="B263" s="3" t="s">
        <v>152</v>
      </c>
      <c r="C263" s="3" t="s">
        <v>425</v>
      </c>
      <c r="D263" s="3">
        <v>2</v>
      </c>
      <c r="E263" s="3">
        <v>4400</v>
      </c>
      <c r="F263" s="3" t="s">
        <v>426</v>
      </c>
    </row>
    <row r="264" spans="1:6" hidden="1">
      <c r="A264" s="14">
        <v>41810</v>
      </c>
      <c r="B264" s="3" t="s">
        <v>166</v>
      </c>
      <c r="C264" s="3" t="s">
        <v>423</v>
      </c>
      <c r="D264" s="3">
        <v>2</v>
      </c>
      <c r="E264" s="3">
        <v>3000</v>
      </c>
      <c r="F264" s="3" t="s">
        <v>427</v>
      </c>
    </row>
    <row r="265" spans="1:6" hidden="1">
      <c r="A265" s="14">
        <v>41819</v>
      </c>
      <c r="B265" s="3" t="s">
        <v>152</v>
      </c>
      <c r="C265" s="3" t="s">
        <v>423</v>
      </c>
      <c r="D265" s="3">
        <v>2</v>
      </c>
      <c r="E265" s="3">
        <v>3000</v>
      </c>
      <c r="F265" s="3" t="s">
        <v>427</v>
      </c>
    </row>
    <row r="266" spans="1:6" hidden="1">
      <c r="A266" s="14">
        <v>41829</v>
      </c>
      <c r="B266" s="3" t="s">
        <v>152</v>
      </c>
      <c r="C266" s="3" t="s">
        <v>423</v>
      </c>
      <c r="D266" s="3">
        <v>2</v>
      </c>
      <c r="E266" s="3">
        <v>3000</v>
      </c>
      <c r="F266" s="3" t="s">
        <v>427</v>
      </c>
    </row>
    <row r="267" spans="1:6" hidden="1">
      <c r="A267" s="14">
        <v>41833</v>
      </c>
      <c r="B267" s="3" t="s">
        <v>152</v>
      </c>
      <c r="C267" s="3" t="s">
        <v>436</v>
      </c>
      <c r="D267" s="3">
        <v>2</v>
      </c>
      <c r="E267" s="3">
        <v>5000</v>
      </c>
      <c r="F267" s="3" t="s">
        <v>427</v>
      </c>
    </row>
    <row r="268" spans="1:6" hidden="1">
      <c r="A268" s="14">
        <v>41836</v>
      </c>
      <c r="B268" s="3" t="s">
        <v>152</v>
      </c>
      <c r="C268" s="3" t="s">
        <v>436</v>
      </c>
      <c r="D268" s="3">
        <v>2</v>
      </c>
      <c r="E268" s="3">
        <v>5000</v>
      </c>
      <c r="F268" s="3" t="s">
        <v>427</v>
      </c>
    </row>
    <row r="269" spans="1:6" hidden="1">
      <c r="A269" s="14">
        <v>41837</v>
      </c>
      <c r="B269" s="3" t="s">
        <v>152</v>
      </c>
      <c r="C269" s="3" t="s">
        <v>436</v>
      </c>
      <c r="D269" s="3">
        <v>2</v>
      </c>
      <c r="E269" s="3">
        <v>5000</v>
      </c>
      <c r="F269" s="3" t="s">
        <v>427</v>
      </c>
    </row>
    <row r="270" spans="1:6" hidden="1">
      <c r="A270" s="14">
        <v>41838</v>
      </c>
      <c r="B270" s="3" t="s">
        <v>152</v>
      </c>
      <c r="C270" s="3" t="s">
        <v>436</v>
      </c>
      <c r="D270" s="3">
        <v>2</v>
      </c>
      <c r="E270" s="3">
        <v>5000</v>
      </c>
      <c r="F270" s="3" t="s">
        <v>427</v>
      </c>
    </row>
    <row r="271" spans="1:6" hidden="1">
      <c r="A271" s="14">
        <v>41839</v>
      </c>
      <c r="B271" s="3" t="s">
        <v>152</v>
      </c>
      <c r="C271" s="3" t="s">
        <v>436</v>
      </c>
      <c r="D271" s="3">
        <v>2</v>
      </c>
      <c r="E271" s="3">
        <v>5000</v>
      </c>
      <c r="F271" s="3" t="s">
        <v>427</v>
      </c>
    </row>
    <row r="272" spans="1:6" hidden="1">
      <c r="A272" s="14">
        <v>41840</v>
      </c>
      <c r="B272" s="3" t="s">
        <v>166</v>
      </c>
      <c r="C272" s="3" t="s">
        <v>411</v>
      </c>
      <c r="D272" s="3">
        <v>2</v>
      </c>
      <c r="E272" s="3">
        <v>6600</v>
      </c>
      <c r="F272" s="3" t="s">
        <v>427</v>
      </c>
    </row>
    <row r="273" spans="1:6" hidden="1">
      <c r="A273" s="14">
        <v>41844</v>
      </c>
      <c r="B273" s="3" t="s">
        <v>166</v>
      </c>
      <c r="C273" s="3" t="s">
        <v>411</v>
      </c>
      <c r="D273" s="3">
        <v>2</v>
      </c>
      <c r="E273" s="3">
        <v>6600</v>
      </c>
      <c r="F273" s="3" t="s">
        <v>427</v>
      </c>
    </row>
    <row r="274" spans="1:6" hidden="1">
      <c r="A274" s="14">
        <v>41846</v>
      </c>
      <c r="B274" s="3" t="s">
        <v>166</v>
      </c>
      <c r="C274" s="3" t="s">
        <v>411</v>
      </c>
      <c r="D274" s="3">
        <v>2</v>
      </c>
      <c r="E274" s="3">
        <v>6600</v>
      </c>
      <c r="F274" s="3" t="s">
        <v>427</v>
      </c>
    </row>
    <row r="275" spans="1:6" hidden="1">
      <c r="A275" s="14">
        <v>41854</v>
      </c>
      <c r="B275" s="3" t="s">
        <v>152</v>
      </c>
      <c r="C275" s="3" t="s">
        <v>425</v>
      </c>
      <c r="D275" s="3">
        <v>2</v>
      </c>
      <c r="E275" s="3">
        <v>4400</v>
      </c>
      <c r="F275" s="3" t="s">
        <v>427</v>
      </c>
    </row>
    <row r="276" spans="1:6" hidden="1">
      <c r="A276" s="14">
        <v>41859</v>
      </c>
      <c r="B276" s="3" t="s">
        <v>166</v>
      </c>
      <c r="C276" s="3" t="s">
        <v>425</v>
      </c>
      <c r="D276" s="3">
        <v>2</v>
      </c>
      <c r="E276" s="3">
        <v>4400</v>
      </c>
      <c r="F276" s="3" t="s">
        <v>427</v>
      </c>
    </row>
    <row r="277" spans="1:6" hidden="1">
      <c r="A277" s="14">
        <v>41873</v>
      </c>
      <c r="B277" s="3" t="s">
        <v>166</v>
      </c>
      <c r="C277" s="3" t="s">
        <v>425</v>
      </c>
      <c r="D277" s="3">
        <v>2</v>
      </c>
      <c r="E277" s="3">
        <v>4400</v>
      </c>
      <c r="F277" s="3" t="s">
        <v>427</v>
      </c>
    </row>
    <row r="278" spans="1:6" hidden="1">
      <c r="A278" s="14">
        <v>41880</v>
      </c>
      <c r="B278" s="3" t="s">
        <v>152</v>
      </c>
      <c r="C278" s="3" t="s">
        <v>423</v>
      </c>
      <c r="D278" s="3">
        <v>2</v>
      </c>
      <c r="E278" s="3">
        <v>3000</v>
      </c>
      <c r="F278" s="3" t="s">
        <v>428</v>
      </c>
    </row>
    <row r="279" spans="1:6" hidden="1">
      <c r="A279" s="14">
        <v>41881</v>
      </c>
      <c r="B279" s="3" t="s">
        <v>166</v>
      </c>
      <c r="C279" s="3" t="s">
        <v>423</v>
      </c>
      <c r="D279" s="3">
        <v>2</v>
      </c>
      <c r="E279" s="3">
        <v>3000</v>
      </c>
      <c r="F279" s="3" t="s">
        <v>428</v>
      </c>
    </row>
    <row r="280" spans="1:6" hidden="1">
      <c r="A280" s="14">
        <v>41886</v>
      </c>
      <c r="B280" s="3" t="s">
        <v>166</v>
      </c>
      <c r="C280" s="3" t="s">
        <v>423</v>
      </c>
      <c r="D280" s="3">
        <v>2</v>
      </c>
      <c r="E280" s="3">
        <v>3000</v>
      </c>
      <c r="F280" s="3" t="s">
        <v>428</v>
      </c>
    </row>
    <row r="281" spans="1:6" hidden="1">
      <c r="A281" s="14">
        <v>41887</v>
      </c>
      <c r="B281" s="3" t="s">
        <v>166</v>
      </c>
      <c r="C281" s="3" t="s">
        <v>423</v>
      </c>
      <c r="D281" s="3">
        <v>2</v>
      </c>
      <c r="E281" s="3">
        <v>3000</v>
      </c>
      <c r="F281" s="3" t="s">
        <v>428</v>
      </c>
    </row>
    <row r="282" spans="1:6" hidden="1">
      <c r="A282" s="14">
        <v>41892</v>
      </c>
      <c r="B282" s="3" t="s">
        <v>152</v>
      </c>
      <c r="C282" s="3" t="s">
        <v>423</v>
      </c>
      <c r="D282" s="3">
        <v>2</v>
      </c>
      <c r="E282" s="3">
        <v>3000</v>
      </c>
      <c r="F282" s="3" t="s">
        <v>428</v>
      </c>
    </row>
    <row r="283" spans="1:6" hidden="1">
      <c r="A283" s="14">
        <v>41894</v>
      </c>
      <c r="B283" s="3" t="s">
        <v>166</v>
      </c>
      <c r="C283" s="3" t="s">
        <v>423</v>
      </c>
      <c r="D283" s="3">
        <v>2</v>
      </c>
      <c r="E283" s="3">
        <v>3000</v>
      </c>
      <c r="F283" s="3" t="s">
        <v>428</v>
      </c>
    </row>
    <row r="284" spans="1:6" hidden="1">
      <c r="A284" s="14">
        <v>41899</v>
      </c>
      <c r="B284" s="3" t="s">
        <v>166</v>
      </c>
      <c r="C284" s="3" t="s">
        <v>423</v>
      </c>
      <c r="D284" s="3">
        <v>2</v>
      </c>
      <c r="E284" s="3">
        <v>3000</v>
      </c>
      <c r="F284" s="3" t="s">
        <v>428</v>
      </c>
    </row>
    <row r="285" spans="1:6" hidden="1">
      <c r="A285" s="14">
        <v>41901</v>
      </c>
      <c r="B285" s="3" t="s">
        <v>166</v>
      </c>
      <c r="C285" s="3" t="s">
        <v>423</v>
      </c>
      <c r="D285" s="3">
        <v>2</v>
      </c>
      <c r="E285" s="3">
        <v>3000</v>
      </c>
      <c r="F285" s="3" t="s">
        <v>428</v>
      </c>
    </row>
    <row r="286" spans="1:6" hidden="1">
      <c r="A286" s="14">
        <v>41948</v>
      </c>
      <c r="B286" s="3" t="s">
        <v>166</v>
      </c>
      <c r="C286" s="3" t="s">
        <v>423</v>
      </c>
      <c r="D286" s="3">
        <v>2</v>
      </c>
      <c r="E286" s="3">
        <v>3000</v>
      </c>
      <c r="F286" s="3" t="s">
        <v>429</v>
      </c>
    </row>
    <row r="287" spans="1:6" hidden="1">
      <c r="A287" s="14">
        <v>41949</v>
      </c>
      <c r="B287" s="3" t="s">
        <v>166</v>
      </c>
      <c r="C287" s="3" t="s">
        <v>423</v>
      </c>
      <c r="D287" s="3">
        <v>2</v>
      </c>
      <c r="E287" s="3">
        <v>3000</v>
      </c>
      <c r="F287" s="3" t="s">
        <v>429</v>
      </c>
    </row>
    <row r="288" spans="1:6" hidden="1">
      <c r="A288" s="14">
        <v>41952</v>
      </c>
      <c r="B288" s="3" t="s">
        <v>152</v>
      </c>
      <c r="C288" s="3" t="s">
        <v>423</v>
      </c>
      <c r="D288" s="3">
        <v>2</v>
      </c>
      <c r="E288" s="3">
        <v>3000</v>
      </c>
      <c r="F288" s="3" t="s">
        <v>429</v>
      </c>
    </row>
    <row r="289" spans="1:6" hidden="1">
      <c r="A289" s="14">
        <v>41955</v>
      </c>
      <c r="B289" s="3" t="s">
        <v>152</v>
      </c>
      <c r="C289" s="3" t="s">
        <v>423</v>
      </c>
      <c r="D289" s="3">
        <v>2</v>
      </c>
      <c r="E289" s="3">
        <v>3000</v>
      </c>
      <c r="F289" s="3" t="s">
        <v>429</v>
      </c>
    </row>
    <row r="290" spans="1:6" hidden="1">
      <c r="A290" s="14">
        <v>41956</v>
      </c>
      <c r="B290" s="3" t="s">
        <v>152</v>
      </c>
      <c r="C290" s="3" t="s">
        <v>423</v>
      </c>
      <c r="D290" s="3">
        <v>2</v>
      </c>
      <c r="E290" s="3">
        <v>3000</v>
      </c>
      <c r="F290" s="3" t="s">
        <v>429</v>
      </c>
    </row>
    <row r="291" spans="1:6" hidden="1">
      <c r="A291" s="14">
        <v>41959</v>
      </c>
      <c r="B291" s="3" t="s">
        <v>166</v>
      </c>
      <c r="C291" s="3" t="s">
        <v>423</v>
      </c>
      <c r="D291" s="3">
        <v>2</v>
      </c>
      <c r="E291" s="3">
        <v>3000</v>
      </c>
      <c r="F291" s="3" t="s">
        <v>429</v>
      </c>
    </row>
    <row r="292" spans="1:6" hidden="1">
      <c r="A292" s="14">
        <v>41963</v>
      </c>
      <c r="B292" s="3" t="s">
        <v>152</v>
      </c>
      <c r="C292" s="3" t="s">
        <v>423</v>
      </c>
      <c r="D292" s="3">
        <v>2</v>
      </c>
      <c r="E292" s="3">
        <v>3000</v>
      </c>
      <c r="F292" s="3" t="s">
        <v>429</v>
      </c>
    </row>
    <row r="293" spans="1:6" hidden="1">
      <c r="A293" s="14">
        <v>41966</v>
      </c>
      <c r="B293" s="3" t="s">
        <v>152</v>
      </c>
      <c r="C293" s="3" t="s">
        <v>423</v>
      </c>
      <c r="D293" s="3">
        <v>2</v>
      </c>
      <c r="E293" s="3">
        <v>3000</v>
      </c>
      <c r="F293" s="3" t="s">
        <v>429</v>
      </c>
    </row>
    <row r="294" spans="1:6" hidden="1">
      <c r="A294" s="14">
        <v>41970</v>
      </c>
      <c r="B294" s="3" t="s">
        <v>152</v>
      </c>
      <c r="C294" s="3" t="s">
        <v>423</v>
      </c>
      <c r="D294" s="3">
        <v>2</v>
      </c>
      <c r="E294" s="3">
        <v>3000</v>
      </c>
      <c r="F294" s="3" t="s">
        <v>429</v>
      </c>
    </row>
    <row r="295" spans="1:6" hidden="1">
      <c r="A295" s="14">
        <v>42015</v>
      </c>
      <c r="B295" s="3" t="s">
        <v>166</v>
      </c>
      <c r="C295" s="3" t="s">
        <v>423</v>
      </c>
      <c r="D295" s="3">
        <v>2</v>
      </c>
      <c r="E295" s="3">
        <v>3000</v>
      </c>
      <c r="F295" s="3" t="s">
        <v>430</v>
      </c>
    </row>
    <row r="296" spans="1:6" hidden="1">
      <c r="A296" s="14">
        <v>42018</v>
      </c>
      <c r="B296" s="3" t="s">
        <v>152</v>
      </c>
      <c r="C296" s="3" t="s">
        <v>423</v>
      </c>
      <c r="D296" s="3">
        <v>2</v>
      </c>
      <c r="E296" s="3">
        <v>3000</v>
      </c>
      <c r="F296" s="3" t="s">
        <v>430</v>
      </c>
    </row>
    <row r="297" spans="1:6" hidden="1">
      <c r="A297" s="14">
        <v>42019</v>
      </c>
      <c r="B297" s="3" t="s">
        <v>166</v>
      </c>
      <c r="C297" s="3" t="s">
        <v>423</v>
      </c>
      <c r="D297" s="3">
        <v>2</v>
      </c>
      <c r="E297" s="3">
        <v>3000</v>
      </c>
      <c r="F297" s="3" t="s">
        <v>430</v>
      </c>
    </row>
    <row r="298" spans="1:6" hidden="1">
      <c r="A298" s="14">
        <v>42021</v>
      </c>
      <c r="B298" s="3" t="s">
        <v>166</v>
      </c>
      <c r="C298" s="3" t="s">
        <v>423</v>
      </c>
      <c r="D298" s="3">
        <v>2</v>
      </c>
      <c r="E298" s="3">
        <v>3000</v>
      </c>
      <c r="F298" s="3" t="s">
        <v>430</v>
      </c>
    </row>
    <row r="299" spans="1:6" hidden="1">
      <c r="A299" s="14">
        <v>42026</v>
      </c>
      <c r="B299" s="3" t="s">
        <v>166</v>
      </c>
      <c r="C299" s="3" t="s">
        <v>423</v>
      </c>
      <c r="D299" s="3">
        <v>2</v>
      </c>
      <c r="E299" s="3">
        <v>3000</v>
      </c>
      <c r="F299" s="3" t="s">
        <v>430</v>
      </c>
    </row>
    <row r="300" spans="1:6" hidden="1">
      <c r="A300" s="14">
        <v>42028</v>
      </c>
      <c r="B300" s="3" t="s">
        <v>166</v>
      </c>
      <c r="C300" s="3" t="s">
        <v>423</v>
      </c>
      <c r="D300" s="3">
        <v>2</v>
      </c>
      <c r="E300" s="3">
        <v>3000</v>
      </c>
      <c r="F300" s="3" t="s">
        <v>430</v>
      </c>
    </row>
    <row r="301" spans="1:6" hidden="1">
      <c r="A301" s="14">
        <v>42069</v>
      </c>
      <c r="B301" s="3" t="s">
        <v>152</v>
      </c>
      <c r="C301" s="3" t="s">
        <v>423</v>
      </c>
      <c r="D301" s="3">
        <v>2</v>
      </c>
      <c r="E301" s="3">
        <v>3000</v>
      </c>
      <c r="F301" s="3" t="s">
        <v>431</v>
      </c>
    </row>
    <row r="302" spans="1:6" hidden="1">
      <c r="A302" s="14">
        <v>42070</v>
      </c>
      <c r="B302" s="3" t="s">
        <v>166</v>
      </c>
      <c r="C302" s="3" t="s">
        <v>423</v>
      </c>
      <c r="D302" s="3">
        <v>2</v>
      </c>
      <c r="E302" s="3">
        <v>3000</v>
      </c>
      <c r="F302" s="3" t="s">
        <v>431</v>
      </c>
    </row>
    <row r="303" spans="1:6" hidden="1">
      <c r="A303" s="14">
        <v>42075</v>
      </c>
      <c r="B303" s="3" t="s">
        <v>152</v>
      </c>
      <c r="C303" s="3" t="s">
        <v>423</v>
      </c>
      <c r="D303" s="3">
        <v>2</v>
      </c>
      <c r="E303" s="3">
        <v>3000</v>
      </c>
      <c r="F303" s="3" t="s">
        <v>431</v>
      </c>
    </row>
    <row r="304" spans="1:6" hidden="1">
      <c r="A304" s="14">
        <v>42076</v>
      </c>
      <c r="B304" s="3" t="s">
        <v>152</v>
      </c>
      <c r="C304" s="3" t="s">
        <v>423</v>
      </c>
      <c r="D304" s="3">
        <v>2</v>
      </c>
      <c r="E304" s="3">
        <v>3000</v>
      </c>
      <c r="F304" s="3" t="s">
        <v>431</v>
      </c>
    </row>
    <row r="305" spans="1:6" hidden="1">
      <c r="A305" s="14">
        <v>42081</v>
      </c>
      <c r="B305" s="3" t="s">
        <v>166</v>
      </c>
      <c r="C305" s="3" t="s">
        <v>423</v>
      </c>
      <c r="D305" s="3">
        <v>2</v>
      </c>
      <c r="E305" s="3">
        <v>3000</v>
      </c>
      <c r="F305" s="3" t="s">
        <v>431</v>
      </c>
    </row>
    <row r="306" spans="1:6" hidden="1">
      <c r="A306" s="14">
        <v>42083</v>
      </c>
      <c r="B306" s="3" t="s">
        <v>152</v>
      </c>
      <c r="C306" s="3" t="s">
        <v>423</v>
      </c>
      <c r="D306" s="3">
        <v>2</v>
      </c>
      <c r="E306" s="3">
        <v>3000</v>
      </c>
      <c r="F306" s="3" t="s">
        <v>431</v>
      </c>
    </row>
    <row r="307" spans="1:6" hidden="1">
      <c r="A307" s="14">
        <v>42088</v>
      </c>
      <c r="B307" s="3" t="s">
        <v>152</v>
      </c>
      <c r="C307" s="3" t="s">
        <v>423</v>
      </c>
      <c r="D307" s="3">
        <v>2</v>
      </c>
      <c r="E307" s="3">
        <v>3000</v>
      </c>
      <c r="F307" s="3" t="s">
        <v>431</v>
      </c>
    </row>
    <row r="308" spans="1:6" hidden="1">
      <c r="A308" s="14">
        <v>42090</v>
      </c>
      <c r="B308" s="3" t="s">
        <v>152</v>
      </c>
      <c r="C308" s="3" t="s">
        <v>423</v>
      </c>
      <c r="D308" s="3">
        <v>2</v>
      </c>
      <c r="E308" s="3">
        <v>3000</v>
      </c>
      <c r="F308" s="3" t="s">
        <v>431</v>
      </c>
    </row>
    <row r="309" spans="1:6" hidden="1">
      <c r="A309" s="14">
        <v>42154</v>
      </c>
      <c r="B309" s="3" t="s">
        <v>152</v>
      </c>
      <c r="C309" s="3" t="s">
        <v>425</v>
      </c>
      <c r="D309" s="3">
        <v>2</v>
      </c>
      <c r="E309" s="3">
        <v>4400</v>
      </c>
      <c r="F309" s="3" t="s">
        <v>432</v>
      </c>
    </row>
    <row r="310" spans="1:6" hidden="1">
      <c r="A310" s="14">
        <v>42155</v>
      </c>
      <c r="B310" s="3" t="s">
        <v>152</v>
      </c>
      <c r="C310" s="3" t="s">
        <v>425</v>
      </c>
      <c r="D310" s="3">
        <v>2</v>
      </c>
      <c r="E310" s="3">
        <v>4400</v>
      </c>
      <c r="F310" s="3" t="s">
        <v>432</v>
      </c>
    </row>
    <row r="311" spans="1:6" hidden="1">
      <c r="A311" s="14">
        <v>42158</v>
      </c>
      <c r="B311" s="3" t="s">
        <v>152</v>
      </c>
      <c r="C311" s="3" t="s">
        <v>425</v>
      </c>
      <c r="D311" s="3">
        <v>2</v>
      </c>
      <c r="E311" s="3">
        <v>4400</v>
      </c>
      <c r="F311" s="3" t="s">
        <v>432</v>
      </c>
    </row>
    <row r="312" spans="1:6" hidden="1">
      <c r="A312" s="14">
        <v>42159</v>
      </c>
      <c r="B312" s="3" t="s">
        <v>152</v>
      </c>
      <c r="C312" s="3" t="s">
        <v>425</v>
      </c>
      <c r="D312" s="3">
        <v>2</v>
      </c>
      <c r="E312" s="3">
        <v>4400</v>
      </c>
      <c r="F312" s="3" t="s">
        <v>432</v>
      </c>
    </row>
    <row r="313" spans="1:6" hidden="1">
      <c r="A313" s="14">
        <v>42161</v>
      </c>
      <c r="B313" s="3" t="s">
        <v>166</v>
      </c>
      <c r="C313" s="3" t="s">
        <v>425</v>
      </c>
      <c r="D313" s="3">
        <v>2</v>
      </c>
      <c r="E313" s="3">
        <v>4400</v>
      </c>
      <c r="F313" s="3" t="s">
        <v>432</v>
      </c>
    </row>
    <row r="314" spans="1:6" hidden="1">
      <c r="A314" s="14">
        <v>42162</v>
      </c>
      <c r="B314" s="3" t="s">
        <v>152</v>
      </c>
      <c r="C314" s="3" t="s">
        <v>425</v>
      </c>
      <c r="D314" s="3">
        <v>2</v>
      </c>
      <c r="E314" s="3">
        <v>4400</v>
      </c>
      <c r="F314" s="3" t="s">
        <v>432</v>
      </c>
    </row>
    <row r="315" spans="1:6" hidden="1">
      <c r="A315" s="14">
        <v>42202</v>
      </c>
      <c r="B315" s="3" t="s">
        <v>152</v>
      </c>
      <c r="C315" s="3" t="s">
        <v>425</v>
      </c>
      <c r="D315" s="3">
        <v>2</v>
      </c>
      <c r="E315" s="3">
        <v>4400</v>
      </c>
      <c r="F315" s="3" t="s">
        <v>433</v>
      </c>
    </row>
    <row r="316" spans="1:6" hidden="1">
      <c r="A316" s="14">
        <v>42204</v>
      </c>
      <c r="B316" s="3" t="s">
        <v>152</v>
      </c>
      <c r="C316" s="3" t="s">
        <v>425</v>
      </c>
      <c r="D316" s="3">
        <v>2</v>
      </c>
      <c r="E316" s="3">
        <v>4400</v>
      </c>
      <c r="F316" s="3" t="s">
        <v>433</v>
      </c>
    </row>
    <row r="317" spans="1:6" hidden="1">
      <c r="A317" s="14">
        <v>42207</v>
      </c>
      <c r="B317" s="3" t="s">
        <v>152</v>
      </c>
      <c r="C317" s="3" t="s">
        <v>425</v>
      </c>
      <c r="D317" s="3">
        <v>2</v>
      </c>
      <c r="E317" s="3">
        <v>4400</v>
      </c>
      <c r="F317" s="3" t="s">
        <v>433</v>
      </c>
    </row>
    <row r="318" spans="1:6" hidden="1">
      <c r="A318" s="14">
        <v>42209</v>
      </c>
      <c r="B318" s="3" t="s">
        <v>166</v>
      </c>
      <c r="C318" s="3" t="s">
        <v>425</v>
      </c>
      <c r="D318" s="3">
        <v>2</v>
      </c>
      <c r="E318" s="3">
        <v>4400</v>
      </c>
      <c r="F318" s="3" t="s">
        <v>433</v>
      </c>
    </row>
    <row r="319" spans="1:6" hidden="1">
      <c r="A319" s="14">
        <v>42210</v>
      </c>
      <c r="B319" s="3" t="s">
        <v>152</v>
      </c>
      <c r="C319" s="3" t="s">
        <v>425</v>
      </c>
      <c r="D319" s="3">
        <v>2</v>
      </c>
      <c r="E319" s="3">
        <v>4400</v>
      </c>
      <c r="F319" s="3" t="s">
        <v>433</v>
      </c>
    </row>
    <row r="320" spans="1:6" hidden="1">
      <c r="A320" s="14">
        <v>42214</v>
      </c>
      <c r="B320" s="3" t="s">
        <v>166</v>
      </c>
      <c r="C320" s="3" t="s">
        <v>425</v>
      </c>
      <c r="D320" s="3">
        <v>2</v>
      </c>
      <c r="E320" s="3">
        <v>4400</v>
      </c>
      <c r="F320" s="3" t="s">
        <v>433</v>
      </c>
    </row>
    <row r="321" spans="1:6" hidden="1">
      <c r="A321" s="14">
        <v>42215</v>
      </c>
      <c r="B321" s="3" t="s">
        <v>152</v>
      </c>
      <c r="C321" s="3" t="s">
        <v>425</v>
      </c>
      <c r="D321" s="3">
        <v>2</v>
      </c>
      <c r="E321" s="3">
        <v>4400</v>
      </c>
      <c r="F321" s="3" t="s">
        <v>433</v>
      </c>
    </row>
    <row r="322" spans="1:6" hidden="1">
      <c r="A322" s="14">
        <v>42217</v>
      </c>
      <c r="B322" s="3" t="s">
        <v>166</v>
      </c>
      <c r="C322" s="3" t="s">
        <v>425</v>
      </c>
      <c r="D322" s="3">
        <v>2</v>
      </c>
      <c r="E322" s="3">
        <v>4400</v>
      </c>
      <c r="F322" s="3" t="s">
        <v>433</v>
      </c>
    </row>
    <row r="323" spans="1:6" hidden="1">
      <c r="A323" s="14">
        <v>42218</v>
      </c>
      <c r="B323" s="3" t="s">
        <v>152</v>
      </c>
      <c r="C323" s="3" t="s">
        <v>425</v>
      </c>
      <c r="D323" s="3">
        <v>2</v>
      </c>
      <c r="E323" s="3">
        <v>4400</v>
      </c>
      <c r="F323" s="3" t="s">
        <v>433</v>
      </c>
    </row>
    <row r="324" spans="1:6" hidden="1">
      <c r="A324" s="14">
        <v>42221</v>
      </c>
      <c r="B324" s="3" t="s">
        <v>152</v>
      </c>
      <c r="C324" s="3" t="s">
        <v>425</v>
      </c>
      <c r="D324" s="3">
        <v>2</v>
      </c>
      <c r="E324" s="3">
        <v>4400</v>
      </c>
      <c r="F324" s="3" t="s">
        <v>433</v>
      </c>
    </row>
    <row r="325" spans="1:6" hidden="1">
      <c r="A325" s="14">
        <v>42222</v>
      </c>
      <c r="B325" s="3" t="s">
        <v>166</v>
      </c>
      <c r="C325" s="3" t="s">
        <v>425</v>
      </c>
      <c r="D325" s="3">
        <v>2</v>
      </c>
      <c r="E325" s="3">
        <v>4400</v>
      </c>
      <c r="F325" s="3" t="s">
        <v>433</v>
      </c>
    </row>
    <row r="326" spans="1:6" hidden="1">
      <c r="A326" s="14">
        <v>42224</v>
      </c>
      <c r="B326" s="3" t="s">
        <v>166</v>
      </c>
      <c r="C326" s="3" t="s">
        <v>425</v>
      </c>
      <c r="D326" s="3">
        <v>2</v>
      </c>
      <c r="E326" s="3">
        <v>4400</v>
      </c>
      <c r="F326" s="3" t="s">
        <v>433</v>
      </c>
    </row>
    <row r="327" spans="1:6" hidden="1">
      <c r="A327" s="14">
        <v>42274</v>
      </c>
      <c r="B327" s="3" t="s">
        <v>152</v>
      </c>
      <c r="C327" s="3" t="s">
        <v>425</v>
      </c>
      <c r="D327" s="3">
        <v>2</v>
      </c>
      <c r="E327" s="3">
        <v>4400</v>
      </c>
      <c r="F327" s="3" t="s">
        <v>434</v>
      </c>
    </row>
    <row r="328" spans="1:6" hidden="1">
      <c r="A328" s="14">
        <v>42278</v>
      </c>
      <c r="B328" s="3" t="s">
        <v>152</v>
      </c>
      <c r="C328" s="3" t="s">
        <v>425</v>
      </c>
      <c r="D328" s="3">
        <v>2</v>
      </c>
      <c r="E328" s="3">
        <v>4400</v>
      </c>
      <c r="F328" s="3" t="s">
        <v>434</v>
      </c>
    </row>
    <row r="329" spans="1:6" hidden="1">
      <c r="A329" s="14">
        <v>42279</v>
      </c>
      <c r="B329" s="3" t="s">
        <v>166</v>
      </c>
      <c r="C329" s="3" t="s">
        <v>425</v>
      </c>
      <c r="D329" s="3">
        <v>2</v>
      </c>
      <c r="E329" s="3">
        <v>4400</v>
      </c>
      <c r="F329" s="3" t="s">
        <v>434</v>
      </c>
    </row>
    <row r="330" spans="1:6" hidden="1">
      <c r="A330" s="14">
        <v>42280</v>
      </c>
      <c r="B330" s="3" t="s">
        <v>152</v>
      </c>
      <c r="C330" s="3" t="s">
        <v>425</v>
      </c>
      <c r="D330" s="3">
        <v>2</v>
      </c>
      <c r="E330" s="3">
        <v>4400</v>
      </c>
      <c r="F330" s="3" t="s">
        <v>434</v>
      </c>
    </row>
    <row r="331" spans="1:6" hidden="1">
      <c r="A331" s="14">
        <v>42284</v>
      </c>
      <c r="B331" s="3" t="s">
        <v>166</v>
      </c>
      <c r="C331" s="3" t="s">
        <v>425</v>
      </c>
      <c r="D331" s="3">
        <v>2</v>
      </c>
      <c r="E331" s="3">
        <v>4400</v>
      </c>
      <c r="F331" s="3" t="s">
        <v>434</v>
      </c>
    </row>
    <row r="332" spans="1:6" hidden="1">
      <c r="A332" s="14">
        <v>42285</v>
      </c>
      <c r="B332" s="3" t="s">
        <v>152</v>
      </c>
      <c r="C332" s="3" t="s">
        <v>425</v>
      </c>
      <c r="D332" s="3">
        <v>2</v>
      </c>
      <c r="E332" s="3">
        <v>4400</v>
      </c>
      <c r="F332" s="3" t="s">
        <v>434</v>
      </c>
    </row>
    <row r="333" spans="1:6" hidden="1">
      <c r="A333" s="14">
        <v>42287</v>
      </c>
      <c r="B333" s="3" t="s">
        <v>166</v>
      </c>
      <c r="C333" s="3" t="s">
        <v>425</v>
      </c>
      <c r="D333" s="3">
        <v>2</v>
      </c>
      <c r="E333" s="3">
        <v>4400</v>
      </c>
      <c r="F333" s="3" t="s">
        <v>434</v>
      </c>
    </row>
    <row r="334" spans="1:6" hidden="1">
      <c r="A334" s="14">
        <v>42288</v>
      </c>
      <c r="B334" s="3" t="s">
        <v>166</v>
      </c>
      <c r="C334" s="3" t="s">
        <v>425</v>
      </c>
      <c r="D334" s="3">
        <v>2</v>
      </c>
      <c r="E334" s="3">
        <v>4400</v>
      </c>
      <c r="F334" s="3" t="s">
        <v>434</v>
      </c>
    </row>
    <row r="335" spans="1:6" hidden="1">
      <c r="A335" s="14">
        <v>42292</v>
      </c>
      <c r="B335" s="3" t="s">
        <v>166</v>
      </c>
      <c r="C335" s="3" t="s">
        <v>425</v>
      </c>
      <c r="D335" s="3">
        <v>2</v>
      </c>
      <c r="E335" s="3">
        <v>4400</v>
      </c>
      <c r="F335" s="3" t="s">
        <v>434</v>
      </c>
    </row>
    <row r="336" spans="1:6" hidden="1">
      <c r="A336" s="14">
        <v>42293</v>
      </c>
      <c r="B336" s="3" t="s">
        <v>152</v>
      </c>
      <c r="C336" s="3" t="s">
        <v>425</v>
      </c>
      <c r="D336" s="3">
        <v>2</v>
      </c>
      <c r="E336" s="3">
        <v>4400</v>
      </c>
      <c r="F336" s="3" t="s">
        <v>434</v>
      </c>
    </row>
    <row r="337" spans="1:6" hidden="1">
      <c r="A337" s="14">
        <v>42294</v>
      </c>
      <c r="B337" s="3" t="s">
        <v>152</v>
      </c>
      <c r="C337" s="3" t="s">
        <v>425</v>
      </c>
      <c r="D337" s="3">
        <v>2</v>
      </c>
      <c r="E337" s="3">
        <v>4400</v>
      </c>
      <c r="F337" s="3" t="s">
        <v>434</v>
      </c>
    </row>
    <row r="338" spans="1:6" hidden="1">
      <c r="A338" s="14">
        <v>42295</v>
      </c>
      <c r="B338" s="3" t="s">
        <v>152</v>
      </c>
      <c r="C338" s="3" t="s">
        <v>425</v>
      </c>
      <c r="D338" s="3">
        <v>2</v>
      </c>
      <c r="E338" s="3">
        <v>4400</v>
      </c>
      <c r="F338" s="3" t="s">
        <v>434</v>
      </c>
    </row>
    <row r="339" spans="1:6" hidden="1">
      <c r="A339" s="14">
        <v>42299</v>
      </c>
      <c r="B339" s="3" t="s">
        <v>166</v>
      </c>
      <c r="C339" s="3" t="s">
        <v>425</v>
      </c>
      <c r="D339" s="3">
        <v>2</v>
      </c>
      <c r="E339" s="3">
        <v>4400</v>
      </c>
      <c r="F339" s="3" t="s">
        <v>434</v>
      </c>
    </row>
    <row r="340" spans="1:6" hidden="1">
      <c r="A340" s="14">
        <v>42300</v>
      </c>
      <c r="B340" s="3" t="s">
        <v>166</v>
      </c>
      <c r="C340" s="3" t="s">
        <v>425</v>
      </c>
      <c r="D340" s="3">
        <v>2</v>
      </c>
      <c r="E340" s="3">
        <v>4400</v>
      </c>
      <c r="F340" s="3" t="s">
        <v>434</v>
      </c>
    </row>
    <row r="341" spans="1:6" hidden="1">
      <c r="A341" s="14">
        <v>42357</v>
      </c>
      <c r="B341" s="3" t="s">
        <v>152</v>
      </c>
      <c r="C341" s="3" t="s">
        <v>425</v>
      </c>
      <c r="D341" s="3">
        <v>2</v>
      </c>
      <c r="E341" s="3">
        <v>4400</v>
      </c>
      <c r="F341" s="3" t="s">
        <v>435</v>
      </c>
    </row>
    <row r="342" spans="1:6" hidden="1">
      <c r="A342" s="14">
        <v>42361</v>
      </c>
      <c r="B342" s="3" t="s">
        <v>152</v>
      </c>
      <c r="C342" s="3" t="s">
        <v>425</v>
      </c>
      <c r="D342" s="3">
        <v>2</v>
      </c>
      <c r="E342" s="3">
        <v>4400</v>
      </c>
      <c r="F342" s="3" t="s">
        <v>435</v>
      </c>
    </row>
    <row r="343" spans="1:6" hidden="1">
      <c r="A343" s="14">
        <v>42362</v>
      </c>
      <c r="B343" s="3" t="s">
        <v>166</v>
      </c>
      <c r="C343" s="3" t="s">
        <v>425</v>
      </c>
      <c r="D343" s="3">
        <v>2</v>
      </c>
      <c r="E343" s="3">
        <v>4400</v>
      </c>
      <c r="F343" s="3" t="s">
        <v>435</v>
      </c>
    </row>
    <row r="344" spans="1:6" hidden="1">
      <c r="A344" s="14">
        <v>42363</v>
      </c>
      <c r="B344" s="3" t="s">
        <v>152</v>
      </c>
      <c r="C344" s="3" t="s">
        <v>425</v>
      </c>
      <c r="D344" s="3">
        <v>2</v>
      </c>
      <c r="E344" s="3">
        <v>4400</v>
      </c>
      <c r="F344" s="3" t="s">
        <v>435</v>
      </c>
    </row>
    <row r="345" spans="1:6" hidden="1">
      <c r="A345" s="14">
        <v>42365</v>
      </c>
      <c r="B345" s="3" t="s">
        <v>166</v>
      </c>
      <c r="C345" s="3" t="s">
        <v>425</v>
      </c>
      <c r="D345" s="3">
        <v>2</v>
      </c>
      <c r="E345" s="3">
        <v>4400</v>
      </c>
      <c r="F345" s="3" t="s">
        <v>435</v>
      </c>
    </row>
    <row r="346" spans="1:6" hidden="1">
      <c r="A346" s="14">
        <v>42368</v>
      </c>
      <c r="B346" s="3" t="s">
        <v>152</v>
      </c>
      <c r="C346" s="3" t="s">
        <v>425</v>
      </c>
      <c r="D346" s="3">
        <v>2</v>
      </c>
      <c r="E346" s="3">
        <v>4400</v>
      </c>
      <c r="F346" s="3" t="s">
        <v>435</v>
      </c>
    </row>
    <row r="347" spans="1:6" hidden="1">
      <c r="A347" s="14">
        <v>42369</v>
      </c>
      <c r="B347" s="3" t="s">
        <v>152</v>
      </c>
      <c r="C347" s="3" t="s">
        <v>425</v>
      </c>
      <c r="D347" s="3">
        <v>2</v>
      </c>
      <c r="E347" s="3">
        <v>4400</v>
      </c>
      <c r="F347" s="3" t="s">
        <v>435</v>
      </c>
    </row>
    <row r="348" spans="1:6" hidden="1">
      <c r="A348" s="14">
        <v>42371</v>
      </c>
      <c r="B348" s="3" t="s">
        <v>152</v>
      </c>
      <c r="C348" s="3" t="s">
        <v>425</v>
      </c>
      <c r="D348" s="3">
        <v>2</v>
      </c>
      <c r="E348" s="3">
        <v>4400</v>
      </c>
      <c r="F348" s="3" t="s">
        <v>435</v>
      </c>
    </row>
    <row r="349" spans="1:6" hidden="1">
      <c r="A349" s="14">
        <v>42372</v>
      </c>
      <c r="B349" s="3" t="s">
        <v>166</v>
      </c>
      <c r="C349" s="3" t="s">
        <v>425</v>
      </c>
      <c r="D349" s="3">
        <v>2</v>
      </c>
      <c r="E349" s="3">
        <v>4400</v>
      </c>
      <c r="F349" s="3" t="s">
        <v>435</v>
      </c>
    </row>
    <row r="350" spans="1:6" hidden="1">
      <c r="A350" s="14">
        <v>42376</v>
      </c>
      <c r="B350" s="3" t="s">
        <v>152</v>
      </c>
      <c r="C350" s="3" t="s">
        <v>425</v>
      </c>
      <c r="D350" s="3">
        <v>2</v>
      </c>
      <c r="E350" s="3">
        <v>4400</v>
      </c>
      <c r="F350" s="3" t="s">
        <v>435</v>
      </c>
    </row>
    <row r="351" spans="1:6" hidden="1">
      <c r="A351" s="14">
        <v>42377</v>
      </c>
      <c r="B351" s="3" t="s">
        <v>152</v>
      </c>
      <c r="C351" s="3" t="s">
        <v>425</v>
      </c>
      <c r="D351" s="3">
        <v>2</v>
      </c>
      <c r="E351" s="3">
        <v>4400</v>
      </c>
      <c r="F351" s="3" t="s">
        <v>435</v>
      </c>
    </row>
    <row r="352" spans="1:6" hidden="1">
      <c r="A352" s="14">
        <v>42378</v>
      </c>
      <c r="B352" s="3" t="s">
        <v>152</v>
      </c>
      <c r="C352" s="3" t="s">
        <v>425</v>
      </c>
      <c r="D352" s="3">
        <v>2</v>
      </c>
      <c r="E352" s="3">
        <v>4400</v>
      </c>
      <c r="F352" s="3" t="s">
        <v>435</v>
      </c>
    </row>
    <row r="353" spans="1:6" hidden="1">
      <c r="A353" s="14">
        <v>42379</v>
      </c>
      <c r="B353" s="3" t="s">
        <v>152</v>
      </c>
      <c r="C353" s="3" t="s">
        <v>425</v>
      </c>
      <c r="D353" s="3">
        <v>2</v>
      </c>
      <c r="E353" s="3">
        <v>4400</v>
      </c>
      <c r="F353" s="3" t="s">
        <v>435</v>
      </c>
    </row>
    <row r="354" spans="1:6" hidden="1">
      <c r="A354" s="14">
        <v>42383</v>
      </c>
      <c r="B354" s="3" t="s">
        <v>152</v>
      </c>
      <c r="C354" s="3" t="s">
        <v>425</v>
      </c>
      <c r="D354" s="3">
        <v>2</v>
      </c>
      <c r="E354" s="3">
        <v>4400</v>
      </c>
      <c r="F354" s="3" t="s">
        <v>435</v>
      </c>
    </row>
    <row r="355" spans="1:6" hidden="1">
      <c r="A355" s="14">
        <v>42384</v>
      </c>
      <c r="B355" s="3" t="s">
        <v>166</v>
      </c>
      <c r="C355" s="3" t="s">
        <v>425</v>
      </c>
      <c r="D355" s="3">
        <v>2</v>
      </c>
      <c r="E355" s="3">
        <v>4400</v>
      </c>
      <c r="F355" s="3" t="s">
        <v>435</v>
      </c>
    </row>
    <row r="356" spans="1:6" hidden="1">
      <c r="A356" s="14">
        <v>40991</v>
      </c>
      <c r="B356" s="3" t="s">
        <v>152</v>
      </c>
      <c r="C356" s="3" t="s">
        <v>423</v>
      </c>
      <c r="D356" s="3">
        <v>3</v>
      </c>
      <c r="E356" s="3">
        <v>4500</v>
      </c>
      <c r="F356" s="3" t="s">
        <v>412</v>
      </c>
    </row>
    <row r="357" spans="1:6" hidden="1">
      <c r="A357" s="14">
        <v>40993</v>
      </c>
      <c r="B357" s="3" t="s">
        <v>152</v>
      </c>
      <c r="C357" s="3" t="s">
        <v>423</v>
      </c>
      <c r="D357" s="3">
        <v>3</v>
      </c>
      <c r="E357" s="3">
        <v>4500</v>
      </c>
      <c r="F357" s="3" t="s">
        <v>412</v>
      </c>
    </row>
    <row r="358" spans="1:6" hidden="1">
      <c r="A358" s="14">
        <v>41005</v>
      </c>
      <c r="B358" s="3" t="s">
        <v>166</v>
      </c>
      <c r="C358" s="3" t="s">
        <v>423</v>
      </c>
      <c r="D358" s="3">
        <v>3</v>
      </c>
      <c r="E358" s="3">
        <v>4500</v>
      </c>
      <c r="F358" s="3" t="s">
        <v>413</v>
      </c>
    </row>
    <row r="359" spans="1:6" hidden="1">
      <c r="A359" s="14">
        <v>41007</v>
      </c>
      <c r="B359" s="3" t="s">
        <v>166</v>
      </c>
      <c r="C359" s="3" t="s">
        <v>423</v>
      </c>
      <c r="D359" s="3">
        <v>3</v>
      </c>
      <c r="E359" s="3">
        <v>4500</v>
      </c>
      <c r="F359" s="3" t="s">
        <v>413</v>
      </c>
    </row>
    <row r="360" spans="1:6" hidden="1">
      <c r="A360" s="14">
        <v>41021</v>
      </c>
      <c r="B360" s="3" t="s">
        <v>166</v>
      </c>
      <c r="C360" s="3" t="s">
        <v>425</v>
      </c>
      <c r="D360" s="3">
        <v>3</v>
      </c>
      <c r="E360" s="3">
        <v>6600</v>
      </c>
      <c r="F360" s="3" t="s">
        <v>413</v>
      </c>
    </row>
    <row r="361" spans="1:6" hidden="1">
      <c r="A361" s="14">
        <v>41025</v>
      </c>
      <c r="B361" s="3" t="s">
        <v>166</v>
      </c>
      <c r="C361" s="3" t="s">
        <v>425</v>
      </c>
      <c r="D361" s="3">
        <v>3</v>
      </c>
      <c r="E361" s="3">
        <v>6600</v>
      </c>
      <c r="F361" s="3" t="s">
        <v>413</v>
      </c>
    </row>
    <row r="362" spans="1:6" hidden="1">
      <c r="A362" s="14">
        <v>41046</v>
      </c>
      <c r="B362" s="3" t="s">
        <v>152</v>
      </c>
      <c r="C362" s="3" t="s">
        <v>425</v>
      </c>
      <c r="D362" s="3">
        <v>3</v>
      </c>
      <c r="E362" s="3">
        <v>6600</v>
      </c>
      <c r="F362" s="3" t="s">
        <v>412</v>
      </c>
    </row>
    <row r="363" spans="1:6" hidden="1">
      <c r="A363" s="14">
        <v>41048</v>
      </c>
      <c r="B363" s="3" t="s">
        <v>152</v>
      </c>
      <c r="C363" s="3" t="s">
        <v>425</v>
      </c>
      <c r="D363" s="3">
        <v>3</v>
      </c>
      <c r="E363" s="3">
        <v>6600</v>
      </c>
      <c r="F363" s="3" t="s">
        <v>412</v>
      </c>
    </row>
    <row r="364" spans="1:6" hidden="1">
      <c r="A364" s="14">
        <v>41049</v>
      </c>
      <c r="B364" s="3" t="s">
        <v>152</v>
      </c>
      <c r="C364" s="3" t="s">
        <v>425</v>
      </c>
      <c r="D364" s="3">
        <v>3</v>
      </c>
      <c r="E364" s="3">
        <v>6600</v>
      </c>
      <c r="F364" s="3" t="s">
        <v>412</v>
      </c>
    </row>
    <row r="365" spans="1:6" hidden="1">
      <c r="A365" s="14">
        <v>41054</v>
      </c>
      <c r="B365" s="3" t="s">
        <v>152</v>
      </c>
      <c r="C365" s="3" t="s">
        <v>425</v>
      </c>
      <c r="D365" s="3">
        <v>3</v>
      </c>
      <c r="E365" s="3">
        <v>6600</v>
      </c>
      <c r="F365" s="3" t="s">
        <v>412</v>
      </c>
    </row>
    <row r="366" spans="1:6" hidden="1">
      <c r="A366" s="14">
        <v>41062</v>
      </c>
      <c r="B366" s="3" t="s">
        <v>166</v>
      </c>
      <c r="C366" s="3" t="s">
        <v>423</v>
      </c>
      <c r="D366" s="3">
        <v>3</v>
      </c>
      <c r="E366" s="3">
        <v>4500</v>
      </c>
      <c r="F366" s="3" t="s">
        <v>414</v>
      </c>
    </row>
    <row r="367" spans="1:6" hidden="1">
      <c r="A367" s="14">
        <v>41067</v>
      </c>
      <c r="B367" s="3" t="s">
        <v>166</v>
      </c>
      <c r="C367" s="3" t="s">
        <v>423</v>
      </c>
      <c r="D367" s="3">
        <v>3</v>
      </c>
      <c r="E367" s="3">
        <v>4500</v>
      </c>
      <c r="F367" s="3" t="s">
        <v>414</v>
      </c>
    </row>
    <row r="368" spans="1:6" hidden="1">
      <c r="A368" s="14">
        <v>41076</v>
      </c>
      <c r="B368" s="3" t="s">
        <v>152</v>
      </c>
      <c r="C368" s="3" t="s">
        <v>423</v>
      </c>
      <c r="D368" s="3">
        <v>3</v>
      </c>
      <c r="E368" s="3">
        <v>4500</v>
      </c>
      <c r="F368" s="3" t="s">
        <v>414</v>
      </c>
    </row>
    <row r="369" spans="1:6" hidden="1">
      <c r="A369" s="14">
        <v>41080</v>
      </c>
      <c r="B369" s="3" t="s">
        <v>152</v>
      </c>
      <c r="C369" s="3" t="s">
        <v>423</v>
      </c>
      <c r="D369" s="3">
        <v>3</v>
      </c>
      <c r="E369" s="3">
        <v>4500</v>
      </c>
      <c r="F369" s="3" t="s">
        <v>414</v>
      </c>
    </row>
    <row r="370" spans="1:6" hidden="1">
      <c r="A370" s="14">
        <v>41112</v>
      </c>
      <c r="B370" s="3" t="s">
        <v>152</v>
      </c>
      <c r="C370" s="3" t="s">
        <v>425</v>
      </c>
      <c r="D370" s="3">
        <v>3</v>
      </c>
      <c r="E370" s="3">
        <v>6600</v>
      </c>
      <c r="F370" s="3" t="s">
        <v>414</v>
      </c>
    </row>
    <row r="371" spans="1:6" hidden="1">
      <c r="A371" s="14">
        <v>41116</v>
      </c>
      <c r="B371" s="3" t="s">
        <v>152</v>
      </c>
      <c r="C371" s="3" t="s">
        <v>425</v>
      </c>
      <c r="D371" s="3">
        <v>3</v>
      </c>
      <c r="E371" s="3">
        <v>6600</v>
      </c>
      <c r="F371" s="3" t="s">
        <v>414</v>
      </c>
    </row>
    <row r="372" spans="1:6" hidden="1">
      <c r="A372" s="14">
        <v>41124</v>
      </c>
      <c r="B372" s="3" t="s">
        <v>152</v>
      </c>
      <c r="C372" s="3" t="s">
        <v>423</v>
      </c>
      <c r="D372" s="3">
        <v>3</v>
      </c>
      <c r="E372" s="3">
        <v>4500</v>
      </c>
      <c r="F372" s="3" t="s">
        <v>263</v>
      </c>
    </row>
    <row r="373" spans="1:6" hidden="1">
      <c r="A373" s="14">
        <v>41129</v>
      </c>
      <c r="B373" s="3" t="s">
        <v>152</v>
      </c>
      <c r="C373" s="3" t="s">
        <v>423</v>
      </c>
      <c r="D373" s="3">
        <v>3</v>
      </c>
      <c r="E373" s="3">
        <v>4500</v>
      </c>
      <c r="F373" s="3" t="s">
        <v>263</v>
      </c>
    </row>
    <row r="374" spans="1:6" hidden="1">
      <c r="A374" s="14">
        <v>41138</v>
      </c>
      <c r="B374" s="3" t="s">
        <v>166</v>
      </c>
      <c r="C374" s="3" t="s">
        <v>423</v>
      </c>
      <c r="D374" s="3">
        <v>3</v>
      </c>
      <c r="E374" s="3">
        <v>4500</v>
      </c>
      <c r="F374" s="3" t="s">
        <v>263</v>
      </c>
    </row>
    <row r="375" spans="1:6" hidden="1">
      <c r="A375" s="14">
        <v>41140</v>
      </c>
      <c r="B375" s="3" t="s">
        <v>166</v>
      </c>
      <c r="C375" s="3" t="s">
        <v>423</v>
      </c>
      <c r="D375" s="3">
        <v>3</v>
      </c>
      <c r="E375" s="3">
        <v>4500</v>
      </c>
      <c r="F375" s="3" t="s">
        <v>263</v>
      </c>
    </row>
    <row r="376" spans="1:6" hidden="1">
      <c r="A376" s="14">
        <v>41168</v>
      </c>
      <c r="B376" s="3" t="s">
        <v>166</v>
      </c>
      <c r="C376" s="3" t="s">
        <v>425</v>
      </c>
      <c r="D376" s="3">
        <v>3</v>
      </c>
      <c r="E376" s="3">
        <v>6600</v>
      </c>
      <c r="F376" s="3" t="s">
        <v>263</v>
      </c>
    </row>
    <row r="377" spans="1:6" hidden="1">
      <c r="A377" s="14">
        <v>41174</v>
      </c>
      <c r="B377" s="3" t="s">
        <v>166</v>
      </c>
      <c r="C377" s="3" t="s">
        <v>425</v>
      </c>
      <c r="D377" s="3">
        <v>3</v>
      </c>
      <c r="E377" s="3">
        <v>6600</v>
      </c>
      <c r="F377" s="3" t="s">
        <v>263</v>
      </c>
    </row>
    <row r="378" spans="1:6" hidden="1">
      <c r="A378" s="14">
        <v>41178</v>
      </c>
      <c r="B378" s="3" t="s">
        <v>166</v>
      </c>
      <c r="C378" s="3" t="s">
        <v>425</v>
      </c>
      <c r="D378" s="3">
        <v>3</v>
      </c>
      <c r="E378" s="3">
        <v>6600</v>
      </c>
      <c r="F378" s="3" t="s">
        <v>263</v>
      </c>
    </row>
    <row r="379" spans="1:6" hidden="1">
      <c r="A379" s="14">
        <v>41182</v>
      </c>
      <c r="B379" s="3" t="s">
        <v>166</v>
      </c>
      <c r="C379" s="3" t="s">
        <v>425</v>
      </c>
      <c r="D379" s="3">
        <v>3</v>
      </c>
      <c r="E379" s="3">
        <v>6600</v>
      </c>
      <c r="F379" s="3" t="s">
        <v>263</v>
      </c>
    </row>
    <row r="380" spans="1:6" hidden="1">
      <c r="A380" s="14">
        <v>41192</v>
      </c>
      <c r="B380" s="3" t="s">
        <v>166</v>
      </c>
      <c r="C380" s="3" t="s">
        <v>423</v>
      </c>
      <c r="D380" s="3">
        <v>3</v>
      </c>
      <c r="E380" s="3">
        <v>4500</v>
      </c>
      <c r="F380" s="3" t="s">
        <v>264</v>
      </c>
    </row>
    <row r="381" spans="1:6" hidden="1">
      <c r="A381" s="14">
        <v>41195</v>
      </c>
      <c r="B381" s="3" t="s">
        <v>152</v>
      </c>
      <c r="C381" s="3" t="s">
        <v>423</v>
      </c>
      <c r="D381" s="3">
        <v>3</v>
      </c>
      <c r="E381" s="3">
        <v>4500</v>
      </c>
      <c r="F381" s="3" t="s">
        <v>264</v>
      </c>
    </row>
    <row r="382" spans="1:6" hidden="1">
      <c r="A382" s="14">
        <v>41199</v>
      </c>
      <c r="B382" s="3" t="s">
        <v>166</v>
      </c>
      <c r="C382" s="3" t="s">
        <v>423</v>
      </c>
      <c r="D382" s="3">
        <v>3</v>
      </c>
      <c r="E382" s="3">
        <v>4500</v>
      </c>
      <c r="F382" s="3" t="s">
        <v>264</v>
      </c>
    </row>
    <row r="383" spans="1:6" hidden="1">
      <c r="A383" s="14">
        <v>41200</v>
      </c>
      <c r="B383" s="3" t="s">
        <v>152</v>
      </c>
      <c r="C383" s="3" t="s">
        <v>423</v>
      </c>
      <c r="D383" s="3">
        <v>3</v>
      </c>
      <c r="E383" s="3">
        <v>4500</v>
      </c>
      <c r="F383" s="3" t="s">
        <v>264</v>
      </c>
    </row>
    <row r="384" spans="1:6" hidden="1">
      <c r="A384" s="14">
        <v>41208</v>
      </c>
      <c r="B384" s="3" t="s">
        <v>152</v>
      </c>
      <c r="C384" s="3" t="s">
        <v>411</v>
      </c>
      <c r="D384" s="3">
        <v>3</v>
      </c>
      <c r="E384" s="3">
        <v>9900</v>
      </c>
      <c r="F384" s="3" t="s">
        <v>264</v>
      </c>
    </row>
    <row r="385" spans="1:6" hidden="1">
      <c r="A385" s="14">
        <v>41209</v>
      </c>
      <c r="B385" s="3" t="s">
        <v>152</v>
      </c>
      <c r="C385" s="3" t="s">
        <v>411</v>
      </c>
      <c r="D385" s="3">
        <v>3</v>
      </c>
      <c r="E385" s="3">
        <v>9900</v>
      </c>
      <c r="F385" s="3" t="s">
        <v>264</v>
      </c>
    </row>
    <row r="386" spans="1:6" hidden="1">
      <c r="A386" s="14">
        <v>41216</v>
      </c>
      <c r="B386" s="3" t="s">
        <v>166</v>
      </c>
      <c r="C386" s="3" t="s">
        <v>425</v>
      </c>
      <c r="D386" s="3">
        <v>3</v>
      </c>
      <c r="E386" s="3">
        <v>6600</v>
      </c>
      <c r="F386" s="3" t="s">
        <v>264</v>
      </c>
    </row>
    <row r="387" spans="1:6" hidden="1">
      <c r="A387" s="14">
        <v>41221</v>
      </c>
      <c r="B387" s="3" t="s">
        <v>166</v>
      </c>
      <c r="C387" s="3" t="s">
        <v>425</v>
      </c>
      <c r="D387" s="3">
        <v>3</v>
      </c>
      <c r="E387" s="3">
        <v>6600</v>
      </c>
      <c r="F387" s="3" t="s">
        <v>264</v>
      </c>
    </row>
    <row r="388" spans="1:6" hidden="1">
      <c r="A388" s="14">
        <v>41222</v>
      </c>
      <c r="B388" s="3" t="s">
        <v>152</v>
      </c>
      <c r="C388" s="3" t="s">
        <v>425</v>
      </c>
      <c r="D388" s="3">
        <v>3</v>
      </c>
      <c r="E388" s="3">
        <v>6600</v>
      </c>
      <c r="F388" s="3" t="s">
        <v>264</v>
      </c>
    </row>
    <row r="389" spans="1:6" hidden="1">
      <c r="A389" s="14">
        <v>41227</v>
      </c>
      <c r="B389" s="3" t="s">
        <v>152</v>
      </c>
      <c r="C389" s="3" t="s">
        <v>425</v>
      </c>
      <c r="D389" s="3">
        <v>3</v>
      </c>
      <c r="E389" s="3">
        <v>6600</v>
      </c>
      <c r="F389" s="3" t="s">
        <v>264</v>
      </c>
    </row>
    <row r="390" spans="1:6" hidden="1">
      <c r="A390" s="14">
        <v>41228</v>
      </c>
      <c r="B390" s="3" t="s">
        <v>152</v>
      </c>
      <c r="C390" s="3" t="s">
        <v>423</v>
      </c>
      <c r="D390" s="3">
        <v>3</v>
      </c>
      <c r="E390" s="3">
        <v>4500</v>
      </c>
      <c r="F390" s="3" t="s">
        <v>416</v>
      </c>
    </row>
    <row r="391" spans="1:6" hidden="1">
      <c r="A391" s="14">
        <v>41231</v>
      </c>
      <c r="B391" s="3" t="s">
        <v>166</v>
      </c>
      <c r="C391" s="3" t="s">
        <v>423</v>
      </c>
      <c r="D391" s="3">
        <v>3</v>
      </c>
      <c r="E391" s="3">
        <v>4500</v>
      </c>
      <c r="F391" s="3" t="s">
        <v>416</v>
      </c>
    </row>
    <row r="392" spans="1:6" hidden="1">
      <c r="A392" s="14">
        <v>41235</v>
      </c>
      <c r="B392" s="3" t="s">
        <v>152</v>
      </c>
      <c r="C392" s="3" t="s">
        <v>423</v>
      </c>
      <c r="D392" s="3">
        <v>3</v>
      </c>
      <c r="E392" s="3">
        <v>4500</v>
      </c>
      <c r="F392" s="3" t="s">
        <v>416</v>
      </c>
    </row>
    <row r="393" spans="1:6" hidden="1">
      <c r="A393" s="14">
        <v>41236</v>
      </c>
      <c r="B393" s="3" t="s">
        <v>166</v>
      </c>
      <c r="C393" s="3" t="s">
        <v>423</v>
      </c>
      <c r="D393" s="3">
        <v>3</v>
      </c>
      <c r="E393" s="3">
        <v>4500</v>
      </c>
      <c r="F393" s="3" t="s">
        <v>416</v>
      </c>
    </row>
    <row r="394" spans="1:6" hidden="1">
      <c r="A394" s="14">
        <v>41244</v>
      </c>
      <c r="B394" s="3" t="s">
        <v>166</v>
      </c>
      <c r="C394" s="3" t="s">
        <v>411</v>
      </c>
      <c r="D394" s="3">
        <v>3</v>
      </c>
      <c r="E394" s="3">
        <v>9900</v>
      </c>
      <c r="F394" s="3" t="s">
        <v>416</v>
      </c>
    </row>
    <row r="395" spans="1:6" hidden="1">
      <c r="A395" s="14">
        <v>41245</v>
      </c>
      <c r="B395" s="3" t="s">
        <v>166</v>
      </c>
      <c r="C395" s="3" t="s">
        <v>411</v>
      </c>
      <c r="D395" s="3">
        <v>3</v>
      </c>
      <c r="E395" s="3">
        <v>9900</v>
      </c>
      <c r="F395" s="3" t="s">
        <v>416</v>
      </c>
    </row>
    <row r="396" spans="1:6" hidden="1">
      <c r="A396" s="14">
        <v>41252</v>
      </c>
      <c r="B396" s="3" t="s">
        <v>152</v>
      </c>
      <c r="C396" s="3" t="s">
        <v>425</v>
      </c>
      <c r="D396" s="3">
        <v>3</v>
      </c>
      <c r="E396" s="3">
        <v>6600</v>
      </c>
      <c r="F396" s="3" t="s">
        <v>416</v>
      </c>
    </row>
    <row r="397" spans="1:6" hidden="1">
      <c r="A397" s="14">
        <v>41257</v>
      </c>
      <c r="B397" s="3" t="s">
        <v>152</v>
      </c>
      <c r="C397" s="3" t="s">
        <v>425</v>
      </c>
      <c r="D397" s="3">
        <v>3</v>
      </c>
      <c r="E397" s="3">
        <v>6600</v>
      </c>
      <c r="F397" s="3" t="s">
        <v>416</v>
      </c>
    </row>
    <row r="398" spans="1:6" hidden="1">
      <c r="A398" s="14">
        <v>41258</v>
      </c>
      <c r="B398" s="3" t="s">
        <v>166</v>
      </c>
      <c r="C398" s="3" t="s">
        <v>425</v>
      </c>
      <c r="D398" s="3">
        <v>3</v>
      </c>
      <c r="E398" s="3">
        <v>6600</v>
      </c>
      <c r="F398" s="3" t="s">
        <v>416</v>
      </c>
    </row>
    <row r="399" spans="1:6" hidden="1">
      <c r="A399" s="14">
        <v>41263</v>
      </c>
      <c r="B399" s="3" t="s">
        <v>166</v>
      </c>
      <c r="C399" s="3" t="s">
        <v>425</v>
      </c>
      <c r="D399" s="3">
        <v>3</v>
      </c>
      <c r="E399" s="3">
        <v>6600</v>
      </c>
      <c r="F399" s="3" t="s">
        <v>416</v>
      </c>
    </row>
    <row r="400" spans="1:6" hidden="1">
      <c r="A400" s="14">
        <v>41264</v>
      </c>
      <c r="B400" s="3" t="s">
        <v>152</v>
      </c>
      <c r="C400" s="3" t="s">
        <v>423</v>
      </c>
      <c r="D400" s="3">
        <v>3</v>
      </c>
      <c r="E400" s="3">
        <v>4500</v>
      </c>
      <c r="F400" s="3" t="s">
        <v>417</v>
      </c>
    </row>
    <row r="401" spans="1:6" hidden="1">
      <c r="A401" s="14">
        <v>41265</v>
      </c>
      <c r="B401" s="3" t="s">
        <v>152</v>
      </c>
      <c r="C401" s="3" t="s">
        <v>423</v>
      </c>
      <c r="D401" s="3">
        <v>3</v>
      </c>
      <c r="E401" s="3">
        <v>4500</v>
      </c>
      <c r="F401" s="3" t="s">
        <v>417</v>
      </c>
    </row>
    <row r="402" spans="1:6" hidden="1">
      <c r="A402" s="14">
        <v>41271</v>
      </c>
      <c r="B402" s="3" t="s">
        <v>166</v>
      </c>
      <c r="C402" s="3" t="s">
        <v>423</v>
      </c>
      <c r="D402" s="3">
        <v>3</v>
      </c>
      <c r="E402" s="3">
        <v>4500</v>
      </c>
      <c r="F402" s="3" t="s">
        <v>417</v>
      </c>
    </row>
    <row r="403" spans="1:6" hidden="1">
      <c r="A403" s="14">
        <v>41273</v>
      </c>
      <c r="B403" s="3" t="s">
        <v>152</v>
      </c>
      <c r="C403" s="3" t="s">
        <v>423</v>
      </c>
      <c r="D403" s="3">
        <v>3</v>
      </c>
      <c r="E403" s="3">
        <v>4500</v>
      </c>
      <c r="F403" s="3" t="s">
        <v>417</v>
      </c>
    </row>
    <row r="404" spans="1:6" hidden="1">
      <c r="A404" s="14">
        <v>41276</v>
      </c>
      <c r="B404" s="3" t="s">
        <v>166</v>
      </c>
      <c r="C404" s="3" t="s">
        <v>423</v>
      </c>
      <c r="D404" s="3">
        <v>3</v>
      </c>
      <c r="E404" s="3">
        <v>4500</v>
      </c>
      <c r="F404" s="3" t="s">
        <v>417</v>
      </c>
    </row>
    <row r="405" spans="1:6" hidden="1">
      <c r="A405" s="14">
        <v>41285</v>
      </c>
      <c r="B405" s="3" t="s">
        <v>166</v>
      </c>
      <c r="C405" s="3" t="s">
        <v>411</v>
      </c>
      <c r="D405" s="3">
        <v>3</v>
      </c>
      <c r="E405" s="3">
        <v>9900</v>
      </c>
      <c r="F405" s="3" t="s">
        <v>417</v>
      </c>
    </row>
    <row r="406" spans="1:6" hidden="1">
      <c r="A406" s="14">
        <v>41286</v>
      </c>
      <c r="B406" s="3" t="s">
        <v>166</v>
      </c>
      <c r="C406" s="3" t="s">
        <v>411</v>
      </c>
      <c r="D406" s="3">
        <v>3</v>
      </c>
      <c r="E406" s="3">
        <v>9900</v>
      </c>
      <c r="F406" s="3" t="s">
        <v>417</v>
      </c>
    </row>
    <row r="407" spans="1:6" hidden="1">
      <c r="A407" s="14">
        <v>41287</v>
      </c>
      <c r="B407" s="3" t="s">
        <v>166</v>
      </c>
      <c r="C407" s="3" t="s">
        <v>411</v>
      </c>
      <c r="D407" s="3">
        <v>3</v>
      </c>
      <c r="E407" s="3">
        <v>9900</v>
      </c>
      <c r="F407" s="3" t="s">
        <v>417</v>
      </c>
    </row>
    <row r="408" spans="1:6" hidden="1">
      <c r="A408" s="14">
        <v>41298</v>
      </c>
      <c r="B408" s="3" t="s">
        <v>152</v>
      </c>
      <c r="C408" s="3" t="s">
        <v>425</v>
      </c>
      <c r="D408" s="3">
        <v>3</v>
      </c>
      <c r="E408" s="3">
        <v>6600</v>
      </c>
      <c r="F408" s="3" t="s">
        <v>417</v>
      </c>
    </row>
    <row r="409" spans="1:6" hidden="1">
      <c r="A409" s="14">
        <v>41301</v>
      </c>
      <c r="B409" s="3" t="s">
        <v>152</v>
      </c>
      <c r="C409" s="3" t="s">
        <v>425</v>
      </c>
      <c r="D409" s="3">
        <v>3</v>
      </c>
      <c r="E409" s="3">
        <v>6600</v>
      </c>
      <c r="F409" s="3" t="s">
        <v>417</v>
      </c>
    </row>
    <row r="410" spans="1:6" hidden="1">
      <c r="A410" s="14">
        <v>41306</v>
      </c>
      <c r="B410" s="3" t="s">
        <v>152</v>
      </c>
      <c r="C410" s="3" t="s">
        <v>425</v>
      </c>
      <c r="D410" s="3">
        <v>3</v>
      </c>
      <c r="E410" s="3">
        <v>6600</v>
      </c>
      <c r="F410" s="3" t="s">
        <v>417</v>
      </c>
    </row>
    <row r="411" spans="1:6" hidden="1">
      <c r="A411" s="14">
        <v>41307</v>
      </c>
      <c r="B411" s="3" t="s">
        <v>166</v>
      </c>
      <c r="C411" s="3" t="s">
        <v>425</v>
      </c>
      <c r="D411" s="3">
        <v>3</v>
      </c>
      <c r="E411" s="3">
        <v>6600</v>
      </c>
      <c r="F411" s="3" t="s">
        <v>417</v>
      </c>
    </row>
    <row r="412" spans="1:6" hidden="1">
      <c r="A412" s="14">
        <v>41312</v>
      </c>
      <c r="B412" s="3" t="s">
        <v>166</v>
      </c>
      <c r="C412" s="3" t="s">
        <v>425</v>
      </c>
      <c r="D412" s="3">
        <v>3</v>
      </c>
      <c r="E412" s="3">
        <v>6600</v>
      </c>
      <c r="F412" s="3" t="s">
        <v>417</v>
      </c>
    </row>
    <row r="413" spans="1:6" hidden="1">
      <c r="A413" s="14">
        <v>41313</v>
      </c>
      <c r="B413" s="3" t="s">
        <v>166</v>
      </c>
      <c r="C413" s="3" t="s">
        <v>423</v>
      </c>
      <c r="D413" s="3">
        <v>3</v>
      </c>
      <c r="E413" s="3">
        <v>4500</v>
      </c>
      <c r="F413" s="3" t="s">
        <v>418</v>
      </c>
    </row>
    <row r="414" spans="1:6" hidden="1">
      <c r="A414" s="14">
        <v>41318</v>
      </c>
      <c r="B414" s="3" t="s">
        <v>166</v>
      </c>
      <c r="C414" s="3" t="s">
        <v>423</v>
      </c>
      <c r="D414" s="3">
        <v>3</v>
      </c>
      <c r="E414" s="3">
        <v>4500</v>
      </c>
      <c r="F414" s="3" t="s">
        <v>418</v>
      </c>
    </row>
    <row r="415" spans="1:6" hidden="1">
      <c r="A415" s="14">
        <v>41322</v>
      </c>
      <c r="B415" s="3" t="s">
        <v>152</v>
      </c>
      <c r="C415" s="3" t="s">
        <v>423</v>
      </c>
      <c r="D415" s="3">
        <v>3</v>
      </c>
      <c r="E415" s="3">
        <v>4500</v>
      </c>
      <c r="F415" s="3" t="s">
        <v>418</v>
      </c>
    </row>
    <row r="416" spans="1:6" hidden="1">
      <c r="A416" s="14">
        <v>41326</v>
      </c>
      <c r="B416" s="3" t="s">
        <v>166</v>
      </c>
      <c r="C416" s="3" t="s">
        <v>423</v>
      </c>
      <c r="D416" s="3">
        <v>3</v>
      </c>
      <c r="E416" s="3">
        <v>4500</v>
      </c>
      <c r="F416" s="3" t="s">
        <v>418</v>
      </c>
    </row>
    <row r="417" spans="1:6" hidden="1">
      <c r="A417" s="14">
        <v>41327</v>
      </c>
      <c r="B417" s="3" t="s">
        <v>152</v>
      </c>
      <c r="C417" s="3" t="s">
        <v>423</v>
      </c>
      <c r="D417" s="3">
        <v>3</v>
      </c>
      <c r="E417" s="3">
        <v>4500</v>
      </c>
      <c r="F417" s="3" t="s">
        <v>418</v>
      </c>
    </row>
    <row r="418" spans="1:6" hidden="1">
      <c r="A418" s="14">
        <v>41335</v>
      </c>
      <c r="B418" s="3" t="s">
        <v>152</v>
      </c>
      <c r="C418" s="3" t="s">
        <v>411</v>
      </c>
      <c r="D418" s="3">
        <v>3</v>
      </c>
      <c r="E418" s="3">
        <v>9900</v>
      </c>
      <c r="F418" s="3" t="s">
        <v>418</v>
      </c>
    </row>
    <row r="419" spans="1:6" hidden="1">
      <c r="A419" s="14">
        <v>41336</v>
      </c>
      <c r="B419" s="3" t="s">
        <v>152</v>
      </c>
      <c r="C419" s="3" t="s">
        <v>411</v>
      </c>
      <c r="D419" s="3">
        <v>3</v>
      </c>
      <c r="E419" s="3">
        <v>9900</v>
      </c>
      <c r="F419" s="3" t="s">
        <v>418</v>
      </c>
    </row>
    <row r="420" spans="1:6" hidden="1">
      <c r="A420" s="14">
        <v>41339</v>
      </c>
      <c r="B420" s="3" t="s">
        <v>152</v>
      </c>
      <c r="C420" s="3" t="s">
        <v>411</v>
      </c>
      <c r="D420" s="3">
        <v>3</v>
      </c>
      <c r="E420" s="3">
        <v>9900</v>
      </c>
      <c r="F420" s="3" t="s">
        <v>418</v>
      </c>
    </row>
    <row r="421" spans="1:6" hidden="1">
      <c r="A421" s="14">
        <v>41342</v>
      </c>
      <c r="B421" s="3" t="s">
        <v>166</v>
      </c>
      <c r="C421" s="3" t="s">
        <v>425</v>
      </c>
      <c r="D421" s="3">
        <v>3</v>
      </c>
      <c r="E421" s="3">
        <v>6600</v>
      </c>
      <c r="F421" s="3" t="s">
        <v>418</v>
      </c>
    </row>
    <row r="422" spans="1:6" hidden="1">
      <c r="A422" s="14">
        <v>41343</v>
      </c>
      <c r="B422" s="3" t="s">
        <v>166</v>
      </c>
      <c r="C422" s="3" t="s">
        <v>425</v>
      </c>
      <c r="D422" s="3">
        <v>3</v>
      </c>
      <c r="E422" s="3">
        <v>6600</v>
      </c>
      <c r="F422" s="3" t="s">
        <v>418</v>
      </c>
    </row>
    <row r="423" spans="1:6" hidden="1">
      <c r="A423" s="14">
        <v>41349</v>
      </c>
      <c r="B423" s="3" t="s">
        <v>166</v>
      </c>
      <c r="C423" s="3" t="s">
        <v>425</v>
      </c>
      <c r="D423" s="3">
        <v>3</v>
      </c>
      <c r="E423" s="3">
        <v>6600</v>
      </c>
      <c r="F423" s="3" t="s">
        <v>418</v>
      </c>
    </row>
    <row r="424" spans="1:6" hidden="1">
      <c r="A424" s="14">
        <v>41354</v>
      </c>
      <c r="B424" s="3" t="s">
        <v>166</v>
      </c>
      <c r="C424" s="3" t="s">
        <v>425</v>
      </c>
      <c r="D424" s="3">
        <v>3</v>
      </c>
      <c r="E424" s="3">
        <v>6600</v>
      </c>
      <c r="F424" s="3" t="s">
        <v>418</v>
      </c>
    </row>
    <row r="425" spans="1:6" hidden="1">
      <c r="A425" s="14">
        <v>41355</v>
      </c>
      <c r="B425" s="3" t="s">
        <v>152</v>
      </c>
      <c r="C425" s="3" t="s">
        <v>425</v>
      </c>
      <c r="D425" s="3">
        <v>3</v>
      </c>
      <c r="E425" s="3">
        <v>6600</v>
      </c>
      <c r="F425" s="3" t="s">
        <v>418</v>
      </c>
    </row>
    <row r="426" spans="1:6" hidden="1">
      <c r="A426" s="14">
        <v>41360</v>
      </c>
      <c r="B426" s="3" t="s">
        <v>152</v>
      </c>
      <c r="C426" s="3" t="s">
        <v>425</v>
      </c>
      <c r="D426" s="3">
        <v>3</v>
      </c>
      <c r="E426" s="3">
        <v>6600</v>
      </c>
      <c r="F426" s="3" t="s">
        <v>418</v>
      </c>
    </row>
    <row r="427" spans="1:6" hidden="1">
      <c r="A427" s="14">
        <v>41395</v>
      </c>
      <c r="B427" s="3" t="s">
        <v>166</v>
      </c>
      <c r="C427" s="3" t="s">
        <v>415</v>
      </c>
      <c r="D427" s="3">
        <v>3</v>
      </c>
      <c r="E427" s="3">
        <v>5400</v>
      </c>
      <c r="F427" s="3" t="s">
        <v>419</v>
      </c>
    </row>
    <row r="428" spans="1:6" hidden="1">
      <c r="A428" s="14">
        <v>41396</v>
      </c>
      <c r="B428" s="3" t="s">
        <v>166</v>
      </c>
      <c r="C428" s="3" t="s">
        <v>415</v>
      </c>
      <c r="D428" s="3">
        <v>3</v>
      </c>
      <c r="E428" s="3">
        <v>5400</v>
      </c>
      <c r="F428" s="3" t="s">
        <v>419</v>
      </c>
    </row>
    <row r="429" spans="1:6" hidden="1">
      <c r="A429" s="14">
        <v>41397</v>
      </c>
      <c r="B429" s="3" t="s">
        <v>166</v>
      </c>
      <c r="C429" s="3" t="s">
        <v>415</v>
      </c>
      <c r="D429" s="3">
        <v>3</v>
      </c>
      <c r="E429" s="3">
        <v>5400</v>
      </c>
      <c r="F429" s="3" t="s">
        <v>419</v>
      </c>
    </row>
    <row r="430" spans="1:6" hidden="1">
      <c r="A430" s="14">
        <v>41454</v>
      </c>
      <c r="B430" s="3" t="s">
        <v>166</v>
      </c>
      <c r="C430" s="3" t="s">
        <v>415</v>
      </c>
      <c r="D430" s="3">
        <v>3</v>
      </c>
      <c r="E430" s="3">
        <v>5400</v>
      </c>
      <c r="F430" s="3" t="s">
        <v>420</v>
      </c>
    </row>
    <row r="431" spans="1:6" hidden="1">
      <c r="A431" s="14">
        <v>41455</v>
      </c>
      <c r="B431" s="3" t="s">
        <v>152</v>
      </c>
      <c r="C431" s="3" t="s">
        <v>415</v>
      </c>
      <c r="D431" s="3">
        <v>3</v>
      </c>
      <c r="E431" s="3">
        <v>5400</v>
      </c>
      <c r="F431" s="3" t="s">
        <v>420</v>
      </c>
    </row>
    <row r="432" spans="1:6" hidden="1">
      <c r="A432" s="14">
        <v>41458</v>
      </c>
      <c r="B432" s="3" t="s">
        <v>166</v>
      </c>
      <c r="C432" s="3" t="s">
        <v>415</v>
      </c>
      <c r="D432" s="3">
        <v>3</v>
      </c>
      <c r="E432" s="3">
        <v>5400</v>
      </c>
      <c r="F432" s="3" t="s">
        <v>420</v>
      </c>
    </row>
    <row r="433" spans="1:6" hidden="1">
      <c r="A433" s="14">
        <v>41459</v>
      </c>
      <c r="B433" s="3" t="s">
        <v>166</v>
      </c>
      <c r="C433" s="3" t="s">
        <v>415</v>
      </c>
      <c r="D433" s="3">
        <v>3</v>
      </c>
      <c r="E433" s="3">
        <v>5400</v>
      </c>
      <c r="F433" s="3" t="s">
        <v>420</v>
      </c>
    </row>
    <row r="434" spans="1:6" hidden="1">
      <c r="A434" s="14">
        <v>41509</v>
      </c>
      <c r="B434" s="3" t="s">
        <v>152</v>
      </c>
      <c r="C434" s="3" t="s">
        <v>415</v>
      </c>
      <c r="D434" s="3">
        <v>3</v>
      </c>
      <c r="E434" s="3">
        <v>5400</v>
      </c>
      <c r="F434" s="3" t="s">
        <v>421</v>
      </c>
    </row>
    <row r="435" spans="1:6" hidden="1">
      <c r="A435" s="14">
        <v>41510</v>
      </c>
      <c r="B435" s="3" t="s">
        <v>152</v>
      </c>
      <c r="C435" s="3" t="s">
        <v>415</v>
      </c>
      <c r="D435" s="3">
        <v>3</v>
      </c>
      <c r="E435" s="3">
        <v>5400</v>
      </c>
      <c r="F435" s="3" t="s">
        <v>421</v>
      </c>
    </row>
    <row r="436" spans="1:6" hidden="1">
      <c r="A436" s="14">
        <v>41566</v>
      </c>
      <c r="B436" s="3" t="s">
        <v>152</v>
      </c>
      <c r="C436" s="3" t="s">
        <v>415</v>
      </c>
      <c r="D436" s="3">
        <v>3</v>
      </c>
      <c r="E436" s="3">
        <v>5400</v>
      </c>
      <c r="F436" s="3" t="s">
        <v>422</v>
      </c>
    </row>
    <row r="437" spans="1:6" hidden="1">
      <c r="A437" s="14">
        <v>41567</v>
      </c>
      <c r="B437" s="3" t="s">
        <v>152</v>
      </c>
      <c r="C437" s="3" t="s">
        <v>415</v>
      </c>
      <c r="D437" s="3">
        <v>3</v>
      </c>
      <c r="E437" s="3">
        <v>5400</v>
      </c>
      <c r="F437" s="3" t="s">
        <v>422</v>
      </c>
    </row>
    <row r="438" spans="1:6" hidden="1">
      <c r="A438" s="14">
        <v>41570</v>
      </c>
      <c r="B438" s="3" t="s">
        <v>152</v>
      </c>
      <c r="C438" s="3" t="s">
        <v>415</v>
      </c>
      <c r="D438" s="3">
        <v>3</v>
      </c>
      <c r="E438" s="3">
        <v>5400</v>
      </c>
      <c r="F438" s="3" t="s">
        <v>422</v>
      </c>
    </row>
    <row r="439" spans="1:6" hidden="1">
      <c r="A439" s="14">
        <v>41908</v>
      </c>
      <c r="B439" s="3" t="s">
        <v>152</v>
      </c>
      <c r="C439" s="3" t="s">
        <v>411</v>
      </c>
      <c r="D439" s="3">
        <v>3</v>
      </c>
      <c r="E439" s="3">
        <v>9900</v>
      </c>
      <c r="F439" s="3" t="s">
        <v>428</v>
      </c>
    </row>
    <row r="440" spans="1:6" hidden="1">
      <c r="A440" s="14">
        <v>41910</v>
      </c>
      <c r="B440" s="3" t="s">
        <v>152</v>
      </c>
      <c r="C440" s="3" t="s">
        <v>411</v>
      </c>
      <c r="D440" s="3">
        <v>3</v>
      </c>
      <c r="E440" s="3">
        <v>9900</v>
      </c>
      <c r="F440" s="3" t="s">
        <v>428</v>
      </c>
    </row>
    <row r="441" spans="1:6" hidden="1">
      <c r="A441" s="14">
        <v>41914</v>
      </c>
      <c r="B441" s="3" t="s">
        <v>152</v>
      </c>
      <c r="C441" s="3" t="s">
        <v>411</v>
      </c>
      <c r="D441" s="3">
        <v>3</v>
      </c>
      <c r="E441" s="3">
        <v>9900</v>
      </c>
      <c r="F441" s="3" t="s">
        <v>428</v>
      </c>
    </row>
    <row r="442" spans="1:6" hidden="1">
      <c r="A442" s="14">
        <v>41916</v>
      </c>
      <c r="B442" s="3" t="s">
        <v>152</v>
      </c>
      <c r="C442" s="3" t="s">
        <v>411</v>
      </c>
      <c r="D442" s="3">
        <v>3</v>
      </c>
      <c r="E442" s="3">
        <v>9900</v>
      </c>
      <c r="F442" s="3" t="s">
        <v>428</v>
      </c>
    </row>
    <row r="443" spans="1:6" hidden="1">
      <c r="A443" s="14">
        <v>41928</v>
      </c>
      <c r="B443" s="3" t="s">
        <v>152</v>
      </c>
      <c r="C443" s="3" t="s">
        <v>425</v>
      </c>
      <c r="D443" s="3">
        <v>3</v>
      </c>
      <c r="E443" s="3">
        <v>6600</v>
      </c>
      <c r="F443" s="3" t="s">
        <v>428</v>
      </c>
    </row>
    <row r="444" spans="1:6" hidden="1">
      <c r="A444" s="14">
        <v>41930</v>
      </c>
      <c r="B444" s="3" t="s">
        <v>152</v>
      </c>
      <c r="C444" s="3" t="s">
        <v>425</v>
      </c>
      <c r="D444" s="3">
        <v>3</v>
      </c>
      <c r="E444" s="3">
        <v>6600</v>
      </c>
      <c r="F444" s="3" t="s">
        <v>428</v>
      </c>
    </row>
    <row r="445" spans="1:6" hidden="1">
      <c r="A445" s="14">
        <v>41935</v>
      </c>
      <c r="B445" s="3" t="s">
        <v>152</v>
      </c>
      <c r="C445" s="3" t="s">
        <v>425</v>
      </c>
      <c r="D445" s="3">
        <v>3</v>
      </c>
      <c r="E445" s="3">
        <v>6600</v>
      </c>
      <c r="F445" s="3" t="s">
        <v>428</v>
      </c>
    </row>
    <row r="446" spans="1:6" hidden="1">
      <c r="A446" s="14">
        <v>41942</v>
      </c>
      <c r="B446" s="3" t="s">
        <v>152</v>
      </c>
      <c r="C446" s="3" t="s">
        <v>425</v>
      </c>
      <c r="D446" s="3">
        <v>3</v>
      </c>
      <c r="E446" s="3">
        <v>6600</v>
      </c>
      <c r="F446" s="3" t="s">
        <v>428</v>
      </c>
    </row>
    <row r="447" spans="1:6" hidden="1">
      <c r="A447" s="14">
        <v>41977</v>
      </c>
      <c r="B447" s="3" t="s">
        <v>166</v>
      </c>
      <c r="C447" s="3" t="s">
        <v>411</v>
      </c>
      <c r="D447" s="3">
        <v>3</v>
      </c>
      <c r="E447" s="3">
        <v>9900</v>
      </c>
      <c r="F447" s="3" t="s">
        <v>429</v>
      </c>
    </row>
    <row r="448" spans="1:6" hidden="1">
      <c r="A448" s="14">
        <v>41978</v>
      </c>
      <c r="B448" s="3" t="s">
        <v>152</v>
      </c>
      <c r="C448" s="3" t="s">
        <v>411</v>
      </c>
      <c r="D448" s="3">
        <v>3</v>
      </c>
      <c r="E448" s="3">
        <v>9900</v>
      </c>
      <c r="F448" s="3" t="s">
        <v>429</v>
      </c>
    </row>
    <row r="449" spans="1:6" hidden="1">
      <c r="A449" s="14">
        <v>41983</v>
      </c>
      <c r="B449" s="3" t="s">
        <v>166</v>
      </c>
      <c r="C449" s="3" t="s">
        <v>411</v>
      </c>
      <c r="D449" s="3">
        <v>3</v>
      </c>
      <c r="E449" s="3">
        <v>9900</v>
      </c>
      <c r="F449" s="3" t="s">
        <v>429</v>
      </c>
    </row>
    <row r="450" spans="1:6" hidden="1">
      <c r="A450" s="14">
        <v>41985</v>
      </c>
      <c r="B450" s="3" t="s">
        <v>166</v>
      </c>
      <c r="C450" s="3" t="s">
        <v>411</v>
      </c>
      <c r="D450" s="3">
        <v>3</v>
      </c>
      <c r="E450" s="3">
        <v>9900</v>
      </c>
      <c r="F450" s="3" t="s">
        <v>429</v>
      </c>
    </row>
    <row r="451" spans="1:6" hidden="1">
      <c r="A451" s="14">
        <v>41987</v>
      </c>
      <c r="B451" s="3" t="s">
        <v>166</v>
      </c>
      <c r="C451" s="3" t="s">
        <v>411</v>
      </c>
      <c r="D451" s="3">
        <v>3</v>
      </c>
      <c r="E451" s="3">
        <v>9900</v>
      </c>
      <c r="F451" s="3" t="s">
        <v>429</v>
      </c>
    </row>
    <row r="452" spans="1:6" hidden="1">
      <c r="A452" s="14">
        <v>42001</v>
      </c>
      <c r="B452" s="3" t="s">
        <v>166</v>
      </c>
      <c r="C452" s="3" t="s">
        <v>425</v>
      </c>
      <c r="D452" s="3">
        <v>3</v>
      </c>
      <c r="E452" s="3">
        <v>6600</v>
      </c>
      <c r="F452" s="3" t="s">
        <v>429</v>
      </c>
    </row>
    <row r="453" spans="1:6" hidden="1">
      <c r="A453" s="14">
        <v>42005</v>
      </c>
      <c r="B453" s="3" t="s">
        <v>166</v>
      </c>
      <c r="C453" s="3" t="s">
        <v>425</v>
      </c>
      <c r="D453" s="3">
        <v>3</v>
      </c>
      <c r="E453" s="3">
        <v>6600</v>
      </c>
      <c r="F453" s="3" t="s">
        <v>429</v>
      </c>
    </row>
    <row r="454" spans="1:6" hidden="1">
      <c r="A454" s="14">
        <v>42007</v>
      </c>
      <c r="B454" s="3" t="s">
        <v>166</v>
      </c>
      <c r="C454" s="3" t="s">
        <v>425</v>
      </c>
      <c r="D454" s="3">
        <v>3</v>
      </c>
      <c r="E454" s="3">
        <v>6600</v>
      </c>
      <c r="F454" s="3" t="s">
        <v>429</v>
      </c>
    </row>
    <row r="455" spans="1:6" hidden="1">
      <c r="A455" s="14">
        <v>42013</v>
      </c>
      <c r="B455" s="3" t="s">
        <v>166</v>
      </c>
      <c r="C455" s="3" t="s">
        <v>425</v>
      </c>
      <c r="D455" s="3">
        <v>3</v>
      </c>
      <c r="E455" s="3">
        <v>6600</v>
      </c>
      <c r="F455" s="3" t="s">
        <v>429</v>
      </c>
    </row>
    <row r="456" spans="1:6" hidden="1">
      <c r="A456" s="14">
        <v>42033</v>
      </c>
      <c r="B456" s="3" t="s">
        <v>152</v>
      </c>
      <c r="C456" s="3" t="s">
        <v>411</v>
      </c>
      <c r="D456" s="3">
        <v>3</v>
      </c>
      <c r="E456" s="3">
        <v>9900</v>
      </c>
      <c r="F456" s="3" t="s">
        <v>430</v>
      </c>
    </row>
    <row r="457" spans="1:6" hidden="1">
      <c r="A457" s="14">
        <v>42035</v>
      </c>
      <c r="B457" s="3" t="s">
        <v>152</v>
      </c>
      <c r="C457" s="3" t="s">
        <v>411</v>
      </c>
      <c r="D457" s="3">
        <v>3</v>
      </c>
      <c r="E457" s="3">
        <v>9900</v>
      </c>
      <c r="F457" s="3" t="s">
        <v>430</v>
      </c>
    </row>
    <row r="458" spans="1:6" hidden="1">
      <c r="A458" s="14">
        <v>42039</v>
      </c>
      <c r="B458" s="3" t="s">
        <v>152</v>
      </c>
      <c r="C458" s="3" t="s">
        <v>411</v>
      </c>
      <c r="D458" s="3">
        <v>3</v>
      </c>
      <c r="E458" s="3">
        <v>9900</v>
      </c>
      <c r="F458" s="3" t="s">
        <v>430</v>
      </c>
    </row>
    <row r="459" spans="1:6" hidden="1">
      <c r="A459" s="14">
        <v>42041</v>
      </c>
      <c r="B459" s="3" t="s">
        <v>152</v>
      </c>
      <c r="C459" s="3" t="s">
        <v>411</v>
      </c>
      <c r="D459" s="3">
        <v>3</v>
      </c>
      <c r="E459" s="3">
        <v>9900</v>
      </c>
      <c r="F459" s="3" t="s">
        <v>430</v>
      </c>
    </row>
    <row r="460" spans="1:6" hidden="1">
      <c r="A460" s="14">
        <v>42050</v>
      </c>
      <c r="B460" s="3" t="s">
        <v>152</v>
      </c>
      <c r="C460" s="3" t="s">
        <v>425</v>
      </c>
      <c r="D460" s="3">
        <v>3</v>
      </c>
      <c r="E460" s="3">
        <v>6600</v>
      </c>
      <c r="F460" s="3" t="s">
        <v>430</v>
      </c>
    </row>
    <row r="461" spans="1:6" hidden="1">
      <c r="A461" s="14">
        <v>42054</v>
      </c>
      <c r="B461" s="3" t="s">
        <v>152</v>
      </c>
      <c r="C461" s="3" t="s">
        <v>425</v>
      </c>
      <c r="D461" s="3">
        <v>3</v>
      </c>
      <c r="E461" s="3">
        <v>6600</v>
      </c>
      <c r="F461" s="3" t="s">
        <v>430</v>
      </c>
    </row>
    <row r="462" spans="1:6" hidden="1">
      <c r="A462" s="14">
        <v>42060</v>
      </c>
      <c r="B462" s="3" t="s">
        <v>152</v>
      </c>
      <c r="C462" s="3" t="s">
        <v>425</v>
      </c>
      <c r="D462" s="3">
        <v>3</v>
      </c>
      <c r="E462" s="3">
        <v>6600</v>
      </c>
      <c r="F462" s="3" t="s">
        <v>430</v>
      </c>
    </row>
    <row r="463" spans="1:6" hidden="1">
      <c r="A463" s="14">
        <v>42063</v>
      </c>
      <c r="B463" s="3" t="s">
        <v>152</v>
      </c>
      <c r="C463" s="3" t="s">
        <v>425</v>
      </c>
      <c r="D463" s="3">
        <v>3</v>
      </c>
      <c r="E463" s="3">
        <v>6600</v>
      </c>
      <c r="F463" s="3" t="s">
        <v>430</v>
      </c>
    </row>
    <row r="464" spans="1:6" hidden="1">
      <c r="A464" s="14">
        <v>42097</v>
      </c>
      <c r="B464" s="3" t="s">
        <v>166</v>
      </c>
      <c r="C464" s="3" t="s">
        <v>411</v>
      </c>
      <c r="D464" s="3">
        <v>3</v>
      </c>
      <c r="E464" s="3">
        <v>9900</v>
      </c>
      <c r="F464" s="3" t="s">
        <v>431</v>
      </c>
    </row>
    <row r="465" spans="1:6" hidden="1">
      <c r="A465" s="14">
        <v>42099</v>
      </c>
      <c r="B465" s="3" t="s">
        <v>166</v>
      </c>
      <c r="C465" s="3" t="s">
        <v>411</v>
      </c>
      <c r="D465" s="3">
        <v>3</v>
      </c>
      <c r="E465" s="3">
        <v>9900</v>
      </c>
      <c r="F465" s="3" t="s">
        <v>431</v>
      </c>
    </row>
    <row r="466" spans="1:6" hidden="1">
      <c r="A466" s="14">
        <v>42103</v>
      </c>
      <c r="B466" s="3" t="s">
        <v>166</v>
      </c>
      <c r="C466" s="3" t="s">
        <v>411</v>
      </c>
      <c r="D466" s="3">
        <v>3</v>
      </c>
      <c r="E466" s="3">
        <v>9900</v>
      </c>
      <c r="F466" s="3" t="s">
        <v>431</v>
      </c>
    </row>
    <row r="467" spans="1:6" hidden="1">
      <c r="A467" s="14">
        <v>42105</v>
      </c>
      <c r="B467" s="3" t="s">
        <v>166</v>
      </c>
      <c r="C467" s="3" t="s">
        <v>411</v>
      </c>
      <c r="D467" s="3">
        <v>3</v>
      </c>
      <c r="E467" s="3">
        <v>9900</v>
      </c>
      <c r="F467" s="3" t="s">
        <v>431</v>
      </c>
    </row>
    <row r="468" spans="1:6" hidden="1">
      <c r="A468" s="14">
        <v>42116</v>
      </c>
      <c r="B468" s="3" t="s">
        <v>166</v>
      </c>
      <c r="C468" s="3" t="s">
        <v>425</v>
      </c>
      <c r="D468" s="3">
        <v>3</v>
      </c>
      <c r="E468" s="3">
        <v>6600</v>
      </c>
      <c r="F468" s="3" t="s">
        <v>431</v>
      </c>
    </row>
    <row r="469" spans="1:6" hidden="1">
      <c r="A469" s="14">
        <v>42118</v>
      </c>
      <c r="B469" s="3" t="s">
        <v>166</v>
      </c>
      <c r="C469" s="3" t="s">
        <v>425</v>
      </c>
      <c r="D469" s="3">
        <v>3</v>
      </c>
      <c r="E469" s="3">
        <v>6600</v>
      </c>
      <c r="F469" s="3" t="s">
        <v>431</v>
      </c>
    </row>
    <row r="470" spans="1:6" hidden="1">
      <c r="A470" s="14">
        <v>42123</v>
      </c>
      <c r="B470" s="3" t="s">
        <v>166</v>
      </c>
      <c r="C470" s="3" t="s">
        <v>425</v>
      </c>
      <c r="D470" s="3">
        <v>3</v>
      </c>
      <c r="E470" s="3">
        <v>6600</v>
      </c>
      <c r="F470" s="3" t="s">
        <v>431</v>
      </c>
    </row>
    <row r="471" spans="1:6" hidden="1">
      <c r="A471" s="14">
        <v>42127</v>
      </c>
      <c r="B471" s="3" t="s">
        <v>166</v>
      </c>
      <c r="C471" s="3" t="s">
        <v>425</v>
      </c>
      <c r="D471" s="3">
        <v>3</v>
      </c>
      <c r="E471" s="3">
        <v>6600</v>
      </c>
      <c r="F471" s="3" t="s">
        <v>431</v>
      </c>
    </row>
    <row r="472" spans="1:6" hidden="1">
      <c r="A472" s="14">
        <v>42137</v>
      </c>
      <c r="B472" s="3" t="s">
        <v>166</v>
      </c>
      <c r="C472" s="3" t="s">
        <v>436</v>
      </c>
      <c r="D472" s="3">
        <v>3</v>
      </c>
      <c r="E472" s="3">
        <v>7500</v>
      </c>
      <c r="F472" s="3" t="s">
        <v>432</v>
      </c>
    </row>
    <row r="473" spans="1:6" hidden="1">
      <c r="A473" s="14">
        <v>42138</v>
      </c>
      <c r="B473" s="3" t="s">
        <v>166</v>
      </c>
      <c r="C473" s="3" t="s">
        <v>436</v>
      </c>
      <c r="D473" s="3">
        <v>3</v>
      </c>
      <c r="E473" s="3">
        <v>7500</v>
      </c>
      <c r="F473" s="3" t="s">
        <v>432</v>
      </c>
    </row>
    <row r="474" spans="1:6" hidden="1">
      <c r="A474" s="14">
        <v>42139</v>
      </c>
      <c r="B474" s="3" t="s">
        <v>166</v>
      </c>
      <c r="C474" s="3" t="s">
        <v>411</v>
      </c>
      <c r="D474" s="3">
        <v>3</v>
      </c>
      <c r="E474" s="3">
        <v>9900</v>
      </c>
      <c r="F474" s="3" t="s">
        <v>432</v>
      </c>
    </row>
    <row r="475" spans="1:6" hidden="1">
      <c r="A475" s="14">
        <v>42140</v>
      </c>
      <c r="B475" s="3" t="s">
        <v>152</v>
      </c>
      <c r="C475" s="3" t="s">
        <v>411</v>
      </c>
      <c r="D475" s="3">
        <v>3</v>
      </c>
      <c r="E475" s="3">
        <v>9900</v>
      </c>
      <c r="F475" s="3" t="s">
        <v>432</v>
      </c>
    </row>
    <row r="476" spans="1:6" hidden="1">
      <c r="A476" s="14">
        <v>42145</v>
      </c>
      <c r="B476" s="3" t="s">
        <v>166</v>
      </c>
      <c r="C476" s="3" t="s">
        <v>411</v>
      </c>
      <c r="D476" s="3">
        <v>3</v>
      </c>
      <c r="E476" s="3">
        <v>9900</v>
      </c>
      <c r="F476" s="3" t="s">
        <v>432</v>
      </c>
    </row>
    <row r="477" spans="1:6" hidden="1">
      <c r="A477" s="14">
        <v>42146</v>
      </c>
      <c r="B477" s="3" t="s">
        <v>152</v>
      </c>
      <c r="C477" s="3" t="s">
        <v>411</v>
      </c>
      <c r="D477" s="3">
        <v>3</v>
      </c>
      <c r="E477" s="3">
        <v>9900</v>
      </c>
      <c r="F477" s="3" t="s">
        <v>432</v>
      </c>
    </row>
    <row r="478" spans="1:6" hidden="1">
      <c r="A478" s="14">
        <v>42174</v>
      </c>
      <c r="B478" s="3" t="s">
        <v>152</v>
      </c>
      <c r="C478" s="3" t="s">
        <v>436</v>
      </c>
      <c r="D478" s="3">
        <v>3</v>
      </c>
      <c r="E478" s="3">
        <v>7500</v>
      </c>
      <c r="F478" s="3" t="s">
        <v>433</v>
      </c>
    </row>
    <row r="479" spans="1:6" hidden="1">
      <c r="A479" s="14">
        <v>42175</v>
      </c>
      <c r="B479" s="3" t="s">
        <v>152</v>
      </c>
      <c r="C479" s="3" t="s">
        <v>436</v>
      </c>
      <c r="D479" s="3">
        <v>3</v>
      </c>
      <c r="E479" s="3">
        <v>7500</v>
      </c>
      <c r="F479" s="3" t="s">
        <v>433</v>
      </c>
    </row>
    <row r="480" spans="1:6" hidden="1">
      <c r="A480" s="14">
        <v>42176</v>
      </c>
      <c r="B480" s="3" t="s">
        <v>152</v>
      </c>
      <c r="C480" s="3" t="s">
        <v>411</v>
      </c>
      <c r="D480" s="3">
        <v>3</v>
      </c>
      <c r="E480" s="3">
        <v>9900</v>
      </c>
      <c r="F480" s="3" t="s">
        <v>433</v>
      </c>
    </row>
    <row r="481" spans="1:6" hidden="1">
      <c r="A481" s="14">
        <v>42179</v>
      </c>
      <c r="B481" s="3" t="s">
        <v>166</v>
      </c>
      <c r="C481" s="3" t="s">
        <v>411</v>
      </c>
      <c r="D481" s="3">
        <v>3</v>
      </c>
      <c r="E481" s="3">
        <v>9900</v>
      </c>
      <c r="F481" s="3" t="s">
        <v>433</v>
      </c>
    </row>
    <row r="482" spans="1:6" hidden="1">
      <c r="A482" s="14">
        <v>42180</v>
      </c>
      <c r="B482" s="3" t="s">
        <v>152</v>
      </c>
      <c r="C482" s="3" t="s">
        <v>411</v>
      </c>
      <c r="D482" s="3">
        <v>3</v>
      </c>
      <c r="E482" s="3">
        <v>9900</v>
      </c>
      <c r="F482" s="3" t="s">
        <v>433</v>
      </c>
    </row>
    <row r="483" spans="1:6" hidden="1">
      <c r="A483" s="14">
        <v>42181</v>
      </c>
      <c r="B483" s="3" t="s">
        <v>166</v>
      </c>
      <c r="C483" s="3" t="s">
        <v>411</v>
      </c>
      <c r="D483" s="3">
        <v>3</v>
      </c>
      <c r="E483" s="3">
        <v>9900</v>
      </c>
      <c r="F483" s="3" t="s">
        <v>433</v>
      </c>
    </row>
    <row r="484" spans="1:6" hidden="1">
      <c r="A484" s="14">
        <v>42182</v>
      </c>
      <c r="B484" s="3" t="s">
        <v>166</v>
      </c>
      <c r="C484" s="3" t="s">
        <v>411</v>
      </c>
      <c r="D484" s="3">
        <v>3</v>
      </c>
      <c r="E484" s="3">
        <v>9900</v>
      </c>
      <c r="F484" s="3" t="s">
        <v>433</v>
      </c>
    </row>
    <row r="485" spans="1:6" hidden="1">
      <c r="A485" s="14">
        <v>42183</v>
      </c>
      <c r="B485" s="3" t="s">
        <v>152</v>
      </c>
      <c r="C485" s="3" t="s">
        <v>411</v>
      </c>
      <c r="D485" s="3">
        <v>3</v>
      </c>
      <c r="E485" s="3">
        <v>9900</v>
      </c>
      <c r="F485" s="3" t="s">
        <v>433</v>
      </c>
    </row>
    <row r="486" spans="1:6" hidden="1">
      <c r="A486" s="14">
        <v>42186</v>
      </c>
      <c r="B486" s="3" t="s">
        <v>152</v>
      </c>
      <c r="C486" s="3" t="s">
        <v>411</v>
      </c>
      <c r="D486" s="3">
        <v>3</v>
      </c>
      <c r="E486" s="3">
        <v>9900</v>
      </c>
      <c r="F486" s="3" t="s">
        <v>433</v>
      </c>
    </row>
    <row r="487" spans="1:6" hidden="1">
      <c r="A487" s="14">
        <v>42189</v>
      </c>
      <c r="B487" s="3" t="s">
        <v>166</v>
      </c>
      <c r="C487" s="3" t="s">
        <v>411</v>
      </c>
      <c r="D487" s="3">
        <v>3</v>
      </c>
      <c r="E487" s="3">
        <v>9900</v>
      </c>
      <c r="F487" s="3" t="s">
        <v>433</v>
      </c>
    </row>
    <row r="488" spans="1:6" hidden="1">
      <c r="A488" s="14">
        <v>42190</v>
      </c>
      <c r="B488" s="3" t="s">
        <v>152</v>
      </c>
      <c r="C488" s="3" t="s">
        <v>411</v>
      </c>
      <c r="D488" s="3">
        <v>3</v>
      </c>
      <c r="E488" s="3">
        <v>9900</v>
      </c>
      <c r="F488" s="3" t="s">
        <v>433</v>
      </c>
    </row>
    <row r="489" spans="1:6" hidden="1">
      <c r="A489" s="14">
        <v>42238</v>
      </c>
      <c r="B489" s="3" t="s">
        <v>166</v>
      </c>
      <c r="C489" s="3" t="s">
        <v>436</v>
      </c>
      <c r="D489" s="3">
        <v>3</v>
      </c>
      <c r="E489" s="3">
        <v>7500</v>
      </c>
      <c r="F489" s="3" t="s">
        <v>434</v>
      </c>
    </row>
    <row r="490" spans="1:6" hidden="1">
      <c r="A490" s="14">
        <v>42239</v>
      </c>
      <c r="B490" s="3" t="s">
        <v>166</v>
      </c>
      <c r="C490" s="3" t="s">
        <v>436</v>
      </c>
      <c r="D490" s="3">
        <v>3</v>
      </c>
      <c r="E490" s="3">
        <v>7500</v>
      </c>
      <c r="F490" s="3" t="s">
        <v>434</v>
      </c>
    </row>
    <row r="491" spans="1:6" hidden="1">
      <c r="A491" s="14">
        <v>42242</v>
      </c>
      <c r="B491" s="3" t="s">
        <v>166</v>
      </c>
      <c r="C491" s="3" t="s">
        <v>436</v>
      </c>
      <c r="D491" s="3">
        <v>3</v>
      </c>
      <c r="E491" s="3">
        <v>7500</v>
      </c>
      <c r="F491" s="3" t="s">
        <v>434</v>
      </c>
    </row>
    <row r="492" spans="1:6" hidden="1">
      <c r="A492" s="14">
        <v>42243</v>
      </c>
      <c r="B492" s="3" t="s">
        <v>152</v>
      </c>
      <c r="C492" s="3" t="s">
        <v>436</v>
      </c>
      <c r="D492" s="3">
        <v>3</v>
      </c>
      <c r="E492" s="3">
        <v>7500</v>
      </c>
      <c r="F492" s="3" t="s">
        <v>434</v>
      </c>
    </row>
    <row r="493" spans="1:6" hidden="1">
      <c r="A493" s="14">
        <v>42244</v>
      </c>
      <c r="B493" s="3" t="s">
        <v>152</v>
      </c>
      <c r="C493" s="3" t="s">
        <v>436</v>
      </c>
      <c r="D493" s="3">
        <v>3</v>
      </c>
      <c r="E493" s="3">
        <v>7500</v>
      </c>
      <c r="F493" s="3" t="s">
        <v>434</v>
      </c>
    </row>
    <row r="494" spans="1:6" hidden="1">
      <c r="A494" s="14">
        <v>42245</v>
      </c>
      <c r="B494" s="3" t="s">
        <v>152</v>
      </c>
      <c r="C494" s="3" t="s">
        <v>411</v>
      </c>
      <c r="D494" s="3">
        <v>3</v>
      </c>
      <c r="E494" s="3">
        <v>9900</v>
      </c>
      <c r="F494" s="3" t="s">
        <v>434</v>
      </c>
    </row>
    <row r="495" spans="1:6" hidden="1">
      <c r="A495" s="14">
        <v>42246</v>
      </c>
      <c r="B495" s="3" t="s">
        <v>166</v>
      </c>
      <c r="C495" s="3" t="s">
        <v>411</v>
      </c>
      <c r="D495" s="3">
        <v>3</v>
      </c>
      <c r="E495" s="3">
        <v>9900</v>
      </c>
      <c r="F495" s="3" t="s">
        <v>434</v>
      </c>
    </row>
    <row r="496" spans="1:6" hidden="1">
      <c r="A496" s="14">
        <v>42251</v>
      </c>
      <c r="B496" s="3" t="s">
        <v>152</v>
      </c>
      <c r="C496" s="3" t="s">
        <v>411</v>
      </c>
      <c r="D496" s="3">
        <v>3</v>
      </c>
      <c r="E496" s="3">
        <v>9900</v>
      </c>
      <c r="F496" s="3" t="s">
        <v>434</v>
      </c>
    </row>
    <row r="497" spans="1:6" hidden="1">
      <c r="A497" s="14">
        <v>42252</v>
      </c>
      <c r="B497" s="3" t="s">
        <v>166</v>
      </c>
      <c r="C497" s="3" t="s">
        <v>411</v>
      </c>
      <c r="D497" s="3">
        <v>3</v>
      </c>
      <c r="E497" s="3">
        <v>9900</v>
      </c>
      <c r="F497" s="3" t="s">
        <v>434</v>
      </c>
    </row>
    <row r="498" spans="1:6" hidden="1">
      <c r="A498" s="14">
        <v>42257</v>
      </c>
      <c r="B498" s="3" t="s">
        <v>166</v>
      </c>
      <c r="C498" s="3" t="s">
        <v>411</v>
      </c>
      <c r="D498" s="3">
        <v>3</v>
      </c>
      <c r="E498" s="3">
        <v>9900</v>
      </c>
      <c r="F498" s="3" t="s">
        <v>434</v>
      </c>
    </row>
    <row r="499" spans="1:6" hidden="1">
      <c r="A499" s="14">
        <v>42260</v>
      </c>
      <c r="B499" s="3" t="s">
        <v>166</v>
      </c>
      <c r="C499" s="3" t="s">
        <v>411</v>
      </c>
      <c r="D499" s="3">
        <v>3</v>
      </c>
      <c r="E499" s="3">
        <v>9900</v>
      </c>
      <c r="F499" s="3" t="s">
        <v>434</v>
      </c>
    </row>
    <row r="500" spans="1:6" hidden="1">
      <c r="A500" s="14">
        <v>42263</v>
      </c>
      <c r="B500" s="3" t="s">
        <v>152</v>
      </c>
      <c r="C500" s="3" t="s">
        <v>411</v>
      </c>
      <c r="D500" s="3">
        <v>3</v>
      </c>
      <c r="E500" s="3">
        <v>9900</v>
      </c>
      <c r="F500" s="3" t="s">
        <v>434</v>
      </c>
    </row>
    <row r="501" spans="1:6" hidden="1">
      <c r="A501" s="14">
        <v>42266</v>
      </c>
      <c r="B501" s="3" t="s">
        <v>166</v>
      </c>
      <c r="C501" s="3" t="s">
        <v>411</v>
      </c>
      <c r="D501" s="3">
        <v>3</v>
      </c>
      <c r="E501" s="3">
        <v>9900</v>
      </c>
      <c r="F501" s="3" t="s">
        <v>434</v>
      </c>
    </row>
    <row r="502" spans="1:6" hidden="1">
      <c r="A502" s="14">
        <v>42267</v>
      </c>
      <c r="B502" s="3" t="s">
        <v>152</v>
      </c>
      <c r="C502" s="3" t="s">
        <v>411</v>
      </c>
      <c r="D502" s="3">
        <v>3</v>
      </c>
      <c r="E502" s="3">
        <v>9900</v>
      </c>
      <c r="F502" s="3" t="s">
        <v>434</v>
      </c>
    </row>
    <row r="503" spans="1:6" hidden="1">
      <c r="A503" s="14">
        <v>42315</v>
      </c>
      <c r="B503" s="3" t="s">
        <v>152</v>
      </c>
      <c r="C503" s="3" t="s">
        <v>436</v>
      </c>
      <c r="D503" s="3">
        <v>3</v>
      </c>
      <c r="E503" s="3">
        <v>7500</v>
      </c>
      <c r="F503" s="3" t="s">
        <v>435</v>
      </c>
    </row>
    <row r="504" spans="1:6" hidden="1">
      <c r="A504" s="14">
        <v>42316</v>
      </c>
      <c r="B504" s="3" t="s">
        <v>152</v>
      </c>
      <c r="C504" s="3" t="s">
        <v>436</v>
      </c>
      <c r="D504" s="3">
        <v>3</v>
      </c>
      <c r="E504" s="3">
        <v>7500</v>
      </c>
      <c r="F504" s="3" t="s">
        <v>435</v>
      </c>
    </row>
    <row r="505" spans="1:6" hidden="1">
      <c r="A505" s="14">
        <v>42319</v>
      </c>
      <c r="B505" s="3" t="s">
        <v>152</v>
      </c>
      <c r="C505" s="3" t="s">
        <v>436</v>
      </c>
      <c r="D505" s="3">
        <v>3</v>
      </c>
      <c r="E505" s="3">
        <v>7500</v>
      </c>
      <c r="F505" s="3" t="s">
        <v>435</v>
      </c>
    </row>
    <row r="506" spans="1:6" hidden="1">
      <c r="A506" s="14">
        <v>42320</v>
      </c>
      <c r="B506" s="3" t="s">
        <v>166</v>
      </c>
      <c r="C506" s="3" t="s">
        <v>436</v>
      </c>
      <c r="D506" s="3">
        <v>3</v>
      </c>
      <c r="E506" s="3">
        <v>7500</v>
      </c>
      <c r="F506" s="3" t="s">
        <v>435</v>
      </c>
    </row>
    <row r="507" spans="1:6" hidden="1">
      <c r="A507" s="14">
        <v>42321</v>
      </c>
      <c r="B507" s="3" t="s">
        <v>166</v>
      </c>
      <c r="C507" s="3" t="s">
        <v>436</v>
      </c>
      <c r="D507" s="3">
        <v>3</v>
      </c>
      <c r="E507" s="3">
        <v>7500</v>
      </c>
      <c r="F507" s="3" t="s">
        <v>435</v>
      </c>
    </row>
    <row r="508" spans="1:6" hidden="1">
      <c r="A508" s="14">
        <v>42322</v>
      </c>
      <c r="B508" s="3" t="s">
        <v>152</v>
      </c>
      <c r="C508" s="3" t="s">
        <v>411</v>
      </c>
      <c r="D508" s="3">
        <v>3</v>
      </c>
      <c r="E508" s="3">
        <v>9900</v>
      </c>
      <c r="F508" s="3" t="s">
        <v>435</v>
      </c>
    </row>
    <row r="509" spans="1:6" hidden="1">
      <c r="A509" s="14">
        <v>42323</v>
      </c>
      <c r="B509" s="3" t="s">
        <v>166</v>
      </c>
      <c r="C509" s="3" t="s">
        <v>411</v>
      </c>
      <c r="D509" s="3">
        <v>3</v>
      </c>
      <c r="E509" s="3">
        <v>9900</v>
      </c>
      <c r="F509" s="3" t="s">
        <v>435</v>
      </c>
    </row>
    <row r="510" spans="1:6" hidden="1">
      <c r="A510" s="14">
        <v>42328</v>
      </c>
      <c r="B510" s="3" t="s">
        <v>152</v>
      </c>
      <c r="C510" s="3" t="s">
        <v>411</v>
      </c>
      <c r="D510" s="3">
        <v>3</v>
      </c>
      <c r="E510" s="3">
        <v>9900</v>
      </c>
      <c r="F510" s="3" t="s">
        <v>435</v>
      </c>
    </row>
    <row r="511" spans="1:6" hidden="1">
      <c r="A511" s="14">
        <v>42329</v>
      </c>
      <c r="B511" s="3" t="s">
        <v>166</v>
      </c>
      <c r="C511" s="3" t="s">
        <v>411</v>
      </c>
      <c r="D511" s="3">
        <v>3</v>
      </c>
      <c r="E511" s="3">
        <v>9900</v>
      </c>
      <c r="F511" s="3" t="s">
        <v>435</v>
      </c>
    </row>
    <row r="512" spans="1:6" hidden="1">
      <c r="A512" s="14">
        <v>42334</v>
      </c>
      <c r="B512" s="3" t="s">
        <v>152</v>
      </c>
      <c r="C512" s="3" t="s">
        <v>411</v>
      </c>
      <c r="D512" s="3">
        <v>3</v>
      </c>
      <c r="E512" s="3">
        <v>9900</v>
      </c>
      <c r="F512" s="3" t="s">
        <v>435</v>
      </c>
    </row>
    <row r="513" spans="1:6" hidden="1">
      <c r="A513" s="14">
        <v>42335</v>
      </c>
      <c r="B513" s="3" t="s">
        <v>166</v>
      </c>
      <c r="C513" s="3" t="s">
        <v>411</v>
      </c>
      <c r="D513" s="3">
        <v>3</v>
      </c>
      <c r="E513" s="3">
        <v>9900</v>
      </c>
      <c r="F513" s="3" t="s">
        <v>435</v>
      </c>
    </row>
    <row r="514" spans="1:6" hidden="1">
      <c r="A514" s="14">
        <v>42340</v>
      </c>
      <c r="B514" s="3" t="s">
        <v>166</v>
      </c>
      <c r="C514" s="3" t="s">
        <v>411</v>
      </c>
      <c r="D514" s="3">
        <v>3</v>
      </c>
      <c r="E514" s="3">
        <v>9900</v>
      </c>
      <c r="F514" s="3" t="s">
        <v>435</v>
      </c>
    </row>
    <row r="515" spans="1:6" hidden="1">
      <c r="A515" s="14">
        <v>42341</v>
      </c>
      <c r="B515" s="3" t="s">
        <v>152</v>
      </c>
      <c r="C515" s="3" t="s">
        <v>411</v>
      </c>
      <c r="D515" s="3">
        <v>3</v>
      </c>
      <c r="E515" s="3">
        <v>9900</v>
      </c>
      <c r="F515" s="3" t="s">
        <v>435</v>
      </c>
    </row>
    <row r="516" spans="1:6" hidden="1">
      <c r="A516" s="14">
        <v>42344</v>
      </c>
      <c r="B516" s="3" t="s">
        <v>166</v>
      </c>
      <c r="C516" s="3" t="s">
        <v>411</v>
      </c>
      <c r="D516" s="3">
        <v>3</v>
      </c>
      <c r="E516" s="3">
        <v>9900</v>
      </c>
      <c r="F516" s="3" t="s">
        <v>435</v>
      </c>
    </row>
    <row r="517" spans="1:6" hidden="1">
      <c r="A517" s="14">
        <v>42347</v>
      </c>
      <c r="B517" s="3" t="s">
        <v>152</v>
      </c>
      <c r="C517" s="3" t="s">
        <v>411</v>
      </c>
      <c r="D517" s="3">
        <v>3</v>
      </c>
      <c r="E517" s="3">
        <v>9900</v>
      </c>
      <c r="F517" s="3" t="s">
        <v>435</v>
      </c>
    </row>
    <row r="518" spans="1:6" hidden="1">
      <c r="A518" s="14">
        <v>40992</v>
      </c>
      <c r="B518" s="3" t="s">
        <v>166</v>
      </c>
      <c r="C518" s="3" t="s">
        <v>423</v>
      </c>
      <c r="D518" s="3">
        <v>4</v>
      </c>
      <c r="E518" s="3">
        <v>6000</v>
      </c>
      <c r="F518" s="3" t="s">
        <v>412</v>
      </c>
    </row>
    <row r="519" spans="1:6" hidden="1">
      <c r="A519" s="14">
        <v>40996</v>
      </c>
      <c r="B519" s="3" t="s">
        <v>166</v>
      </c>
      <c r="C519" s="3" t="s">
        <v>423</v>
      </c>
      <c r="D519" s="3">
        <v>4</v>
      </c>
      <c r="E519" s="3">
        <v>6000</v>
      </c>
      <c r="F519" s="3" t="s">
        <v>412</v>
      </c>
    </row>
    <row r="520" spans="1:6" hidden="1">
      <c r="A520" s="14">
        <v>40997</v>
      </c>
      <c r="B520" s="3" t="s">
        <v>166</v>
      </c>
      <c r="C520" s="3" t="s">
        <v>423</v>
      </c>
      <c r="D520" s="3">
        <v>4</v>
      </c>
      <c r="E520" s="3">
        <v>6000</v>
      </c>
      <c r="F520" s="3" t="s">
        <v>412</v>
      </c>
    </row>
    <row r="521" spans="1:6" hidden="1">
      <c r="A521" s="14">
        <v>40998</v>
      </c>
      <c r="B521" s="3" t="s">
        <v>166</v>
      </c>
      <c r="C521" s="3" t="s">
        <v>423</v>
      </c>
      <c r="D521" s="3">
        <v>4</v>
      </c>
      <c r="E521" s="3">
        <v>6000</v>
      </c>
      <c r="F521" s="3" t="s">
        <v>412</v>
      </c>
    </row>
    <row r="522" spans="1:6" hidden="1">
      <c r="A522" s="14">
        <v>41006</v>
      </c>
      <c r="B522" s="3" t="s">
        <v>152</v>
      </c>
      <c r="C522" s="3" t="s">
        <v>423</v>
      </c>
      <c r="D522" s="3">
        <v>4</v>
      </c>
      <c r="E522" s="3">
        <v>6000</v>
      </c>
      <c r="F522" s="3" t="s">
        <v>413</v>
      </c>
    </row>
    <row r="523" spans="1:6" hidden="1">
      <c r="A523" s="14">
        <v>41010</v>
      </c>
      <c r="B523" s="3" t="s">
        <v>152</v>
      </c>
      <c r="C523" s="3" t="s">
        <v>423</v>
      </c>
      <c r="D523" s="3">
        <v>4</v>
      </c>
      <c r="E523" s="3">
        <v>6000</v>
      </c>
      <c r="F523" s="3" t="s">
        <v>413</v>
      </c>
    </row>
    <row r="524" spans="1:6" hidden="1">
      <c r="A524" s="14">
        <v>41011</v>
      </c>
      <c r="B524" s="3" t="s">
        <v>152</v>
      </c>
      <c r="C524" s="3" t="s">
        <v>423</v>
      </c>
      <c r="D524" s="3">
        <v>4</v>
      </c>
      <c r="E524" s="3">
        <v>6000</v>
      </c>
      <c r="F524" s="3" t="s">
        <v>413</v>
      </c>
    </row>
    <row r="525" spans="1:6" hidden="1">
      <c r="A525" s="14">
        <v>41012</v>
      </c>
      <c r="B525" s="3" t="s">
        <v>152</v>
      </c>
      <c r="C525" s="3" t="s">
        <v>423</v>
      </c>
      <c r="D525" s="3">
        <v>4</v>
      </c>
      <c r="E525" s="3">
        <v>6000</v>
      </c>
      <c r="F525" s="3" t="s">
        <v>413</v>
      </c>
    </row>
    <row r="526" spans="1:6" hidden="1">
      <c r="A526" s="14">
        <v>41017</v>
      </c>
      <c r="B526" s="3" t="s">
        <v>152</v>
      </c>
      <c r="C526" s="3" t="s">
        <v>436</v>
      </c>
      <c r="D526" s="3">
        <v>4</v>
      </c>
      <c r="E526" s="3">
        <v>10000</v>
      </c>
      <c r="F526" s="3" t="s">
        <v>413</v>
      </c>
    </row>
    <row r="527" spans="1:6" hidden="1">
      <c r="A527" s="14">
        <v>41018</v>
      </c>
      <c r="B527" s="3" t="s">
        <v>152</v>
      </c>
      <c r="C527" s="3" t="s">
        <v>436</v>
      </c>
      <c r="D527" s="3">
        <v>4</v>
      </c>
      <c r="E527" s="3">
        <v>10000</v>
      </c>
      <c r="F527" s="3" t="s">
        <v>413</v>
      </c>
    </row>
    <row r="528" spans="1:6" hidden="1">
      <c r="A528" s="14">
        <v>41034</v>
      </c>
      <c r="B528" s="3" t="s">
        <v>166</v>
      </c>
      <c r="C528" s="3" t="s">
        <v>436</v>
      </c>
      <c r="D528" s="3">
        <v>4</v>
      </c>
      <c r="E528" s="3">
        <v>10000</v>
      </c>
      <c r="F528" s="3" t="s">
        <v>412</v>
      </c>
    </row>
    <row r="529" spans="1:6" hidden="1">
      <c r="A529" s="14">
        <v>41035</v>
      </c>
      <c r="B529" s="3" t="s">
        <v>166</v>
      </c>
      <c r="C529" s="3" t="s">
        <v>436</v>
      </c>
      <c r="D529" s="3">
        <v>4</v>
      </c>
      <c r="E529" s="3">
        <v>10000</v>
      </c>
      <c r="F529" s="3" t="s">
        <v>412</v>
      </c>
    </row>
    <row r="530" spans="1:6" hidden="1">
      <c r="A530" s="14">
        <v>41063</v>
      </c>
      <c r="B530" s="3" t="s">
        <v>152</v>
      </c>
      <c r="C530" s="3" t="s">
        <v>423</v>
      </c>
      <c r="D530" s="3">
        <v>4</v>
      </c>
      <c r="E530" s="3">
        <v>6000</v>
      </c>
      <c r="F530" s="3" t="s">
        <v>414</v>
      </c>
    </row>
    <row r="531" spans="1:6" hidden="1">
      <c r="A531" s="14">
        <v>41066</v>
      </c>
      <c r="B531" s="3" t="s">
        <v>152</v>
      </c>
      <c r="C531" s="3" t="s">
        <v>423</v>
      </c>
      <c r="D531" s="3">
        <v>4</v>
      </c>
      <c r="E531" s="3">
        <v>6000</v>
      </c>
      <c r="F531" s="3" t="s">
        <v>414</v>
      </c>
    </row>
    <row r="532" spans="1:6" hidden="1">
      <c r="A532" s="14">
        <v>41068</v>
      </c>
      <c r="B532" s="3" t="s">
        <v>152</v>
      </c>
      <c r="C532" s="3" t="s">
        <v>423</v>
      </c>
      <c r="D532" s="3">
        <v>4</v>
      </c>
      <c r="E532" s="3">
        <v>6000</v>
      </c>
      <c r="F532" s="3" t="s">
        <v>414</v>
      </c>
    </row>
    <row r="533" spans="1:6" hidden="1">
      <c r="A533" s="14">
        <v>41069</v>
      </c>
      <c r="B533" s="3" t="s">
        <v>152</v>
      </c>
      <c r="C533" s="3" t="s">
        <v>423</v>
      </c>
      <c r="D533" s="3">
        <v>4</v>
      </c>
      <c r="E533" s="3">
        <v>6000</v>
      </c>
      <c r="F533" s="3" t="s">
        <v>414</v>
      </c>
    </row>
    <row r="534" spans="1:6" hidden="1">
      <c r="A534" s="14">
        <v>41077</v>
      </c>
      <c r="B534" s="3" t="s">
        <v>166</v>
      </c>
      <c r="C534" s="3" t="s">
        <v>423</v>
      </c>
      <c r="D534" s="3">
        <v>4</v>
      </c>
      <c r="E534" s="3">
        <v>6000</v>
      </c>
      <c r="F534" s="3" t="s">
        <v>414</v>
      </c>
    </row>
    <row r="535" spans="1:6" hidden="1">
      <c r="A535" s="14">
        <v>41081</v>
      </c>
      <c r="B535" s="3" t="s">
        <v>166</v>
      </c>
      <c r="C535" s="3" t="s">
        <v>423</v>
      </c>
      <c r="D535" s="3">
        <v>4</v>
      </c>
      <c r="E535" s="3">
        <v>6000</v>
      </c>
      <c r="F535" s="3" t="s">
        <v>414</v>
      </c>
    </row>
    <row r="536" spans="1:6" hidden="1">
      <c r="A536" s="14">
        <v>41082</v>
      </c>
      <c r="B536" s="3" t="s">
        <v>166</v>
      </c>
      <c r="C536" s="3" t="s">
        <v>423</v>
      </c>
      <c r="D536" s="3">
        <v>4</v>
      </c>
      <c r="E536" s="3">
        <v>6000</v>
      </c>
      <c r="F536" s="3" t="s">
        <v>414</v>
      </c>
    </row>
    <row r="537" spans="1:6" hidden="1">
      <c r="A537" s="14">
        <v>41083</v>
      </c>
      <c r="B537" s="3" t="s">
        <v>166</v>
      </c>
      <c r="C537" s="3" t="s">
        <v>423</v>
      </c>
      <c r="D537" s="3">
        <v>4</v>
      </c>
      <c r="E537" s="3">
        <v>6000</v>
      </c>
      <c r="F537" s="3" t="s">
        <v>414</v>
      </c>
    </row>
    <row r="538" spans="1:6" hidden="1">
      <c r="A538" s="14">
        <v>41087</v>
      </c>
      <c r="B538" s="3" t="s">
        <v>152</v>
      </c>
      <c r="C538" s="3" t="s">
        <v>436</v>
      </c>
      <c r="D538" s="3">
        <v>4</v>
      </c>
      <c r="E538" s="3">
        <v>10000</v>
      </c>
      <c r="F538" s="3" t="s">
        <v>414</v>
      </c>
    </row>
    <row r="539" spans="1:6" hidden="1">
      <c r="A539" s="14">
        <v>41089</v>
      </c>
      <c r="B539" s="3" t="s">
        <v>152</v>
      </c>
      <c r="C539" s="3" t="s">
        <v>436</v>
      </c>
      <c r="D539" s="3">
        <v>4</v>
      </c>
      <c r="E539" s="3">
        <v>10000</v>
      </c>
      <c r="F539" s="3" t="s">
        <v>414</v>
      </c>
    </row>
    <row r="540" spans="1:6" hidden="1">
      <c r="A540" s="14">
        <v>41094</v>
      </c>
      <c r="B540" s="3" t="s">
        <v>166</v>
      </c>
      <c r="C540" s="3" t="s">
        <v>436</v>
      </c>
      <c r="D540" s="3">
        <v>4</v>
      </c>
      <c r="E540" s="3">
        <v>10000</v>
      </c>
      <c r="F540" s="3" t="s">
        <v>414</v>
      </c>
    </row>
    <row r="541" spans="1:6" hidden="1">
      <c r="A541" s="14">
        <v>41095</v>
      </c>
      <c r="B541" s="3" t="s">
        <v>166</v>
      </c>
      <c r="C541" s="3" t="s">
        <v>436</v>
      </c>
      <c r="D541" s="3">
        <v>4</v>
      </c>
      <c r="E541" s="3">
        <v>10000</v>
      </c>
      <c r="F541" s="3" t="s">
        <v>414</v>
      </c>
    </row>
    <row r="542" spans="1:6" hidden="1">
      <c r="A542" s="14">
        <v>41125</v>
      </c>
      <c r="B542" s="3" t="s">
        <v>166</v>
      </c>
      <c r="C542" s="3" t="s">
        <v>423</v>
      </c>
      <c r="D542" s="3">
        <v>4</v>
      </c>
      <c r="E542" s="3">
        <v>6000</v>
      </c>
      <c r="F542" s="3" t="s">
        <v>263</v>
      </c>
    </row>
    <row r="543" spans="1:6" hidden="1">
      <c r="A543" s="14">
        <v>41126</v>
      </c>
      <c r="B543" s="3" t="s">
        <v>166</v>
      </c>
      <c r="C543" s="3" t="s">
        <v>423</v>
      </c>
      <c r="D543" s="3">
        <v>4</v>
      </c>
      <c r="E543" s="3">
        <v>6000</v>
      </c>
      <c r="F543" s="3" t="s">
        <v>263</v>
      </c>
    </row>
    <row r="544" spans="1:6" hidden="1">
      <c r="A544" s="14">
        <v>41130</v>
      </c>
      <c r="B544" s="3" t="s">
        <v>166</v>
      </c>
      <c r="C544" s="3" t="s">
        <v>423</v>
      </c>
      <c r="D544" s="3">
        <v>4</v>
      </c>
      <c r="E544" s="3">
        <v>6000</v>
      </c>
      <c r="F544" s="3" t="s">
        <v>263</v>
      </c>
    </row>
    <row r="545" spans="1:6" hidden="1">
      <c r="A545" s="14">
        <v>41131</v>
      </c>
      <c r="B545" s="3" t="s">
        <v>166</v>
      </c>
      <c r="C545" s="3" t="s">
        <v>423</v>
      </c>
      <c r="D545" s="3">
        <v>4</v>
      </c>
      <c r="E545" s="3">
        <v>6000</v>
      </c>
      <c r="F545" s="3" t="s">
        <v>263</v>
      </c>
    </row>
    <row r="546" spans="1:6" hidden="1">
      <c r="A546" s="14">
        <v>41139</v>
      </c>
      <c r="B546" s="3" t="s">
        <v>152</v>
      </c>
      <c r="C546" s="3" t="s">
        <v>423</v>
      </c>
      <c r="D546" s="3">
        <v>4</v>
      </c>
      <c r="E546" s="3">
        <v>6000</v>
      </c>
      <c r="F546" s="3" t="s">
        <v>263</v>
      </c>
    </row>
    <row r="547" spans="1:6" hidden="1">
      <c r="A547" s="14">
        <v>41143</v>
      </c>
      <c r="B547" s="3" t="s">
        <v>152</v>
      </c>
      <c r="C547" s="3" t="s">
        <v>423</v>
      </c>
      <c r="D547" s="3">
        <v>4</v>
      </c>
      <c r="E547" s="3">
        <v>6000</v>
      </c>
      <c r="F547" s="3" t="s">
        <v>263</v>
      </c>
    </row>
    <row r="548" spans="1:6" hidden="1">
      <c r="A548" s="14">
        <v>41144</v>
      </c>
      <c r="B548" s="3" t="s">
        <v>152</v>
      </c>
      <c r="C548" s="3" t="s">
        <v>423</v>
      </c>
      <c r="D548" s="3">
        <v>4</v>
      </c>
      <c r="E548" s="3">
        <v>6000</v>
      </c>
      <c r="F548" s="3" t="s">
        <v>263</v>
      </c>
    </row>
    <row r="549" spans="1:6" hidden="1">
      <c r="A549" s="14">
        <v>41145</v>
      </c>
      <c r="B549" s="3" t="s">
        <v>152</v>
      </c>
      <c r="C549" s="3" t="s">
        <v>423</v>
      </c>
      <c r="D549" s="3">
        <v>4</v>
      </c>
      <c r="E549" s="3">
        <v>6000</v>
      </c>
      <c r="F549" s="3" t="s">
        <v>263</v>
      </c>
    </row>
    <row r="550" spans="1:6" hidden="1">
      <c r="A550" s="14">
        <v>41147</v>
      </c>
      <c r="B550" s="3" t="s">
        <v>166</v>
      </c>
      <c r="C550" s="3" t="s">
        <v>436</v>
      </c>
      <c r="D550" s="3">
        <v>4</v>
      </c>
      <c r="E550" s="3">
        <v>10000</v>
      </c>
      <c r="F550" s="3" t="s">
        <v>263</v>
      </c>
    </row>
    <row r="551" spans="1:6" hidden="1">
      <c r="A551" s="14">
        <v>41151</v>
      </c>
      <c r="B551" s="3" t="s">
        <v>166</v>
      </c>
      <c r="C551" s="3" t="s">
        <v>436</v>
      </c>
      <c r="D551" s="3">
        <v>4</v>
      </c>
      <c r="E551" s="3">
        <v>10000</v>
      </c>
      <c r="F551" s="3" t="s">
        <v>263</v>
      </c>
    </row>
    <row r="552" spans="1:6" hidden="1">
      <c r="A552" s="14">
        <v>41154</v>
      </c>
      <c r="B552" s="3" t="s">
        <v>152</v>
      </c>
      <c r="C552" s="3" t="s">
        <v>436</v>
      </c>
      <c r="D552" s="3">
        <v>4</v>
      </c>
      <c r="E552" s="3">
        <v>10000</v>
      </c>
      <c r="F552" s="3" t="s">
        <v>263</v>
      </c>
    </row>
    <row r="553" spans="1:6" hidden="1">
      <c r="A553" s="14">
        <v>41157</v>
      </c>
      <c r="B553" s="3" t="s">
        <v>152</v>
      </c>
      <c r="C553" s="3" t="s">
        <v>436</v>
      </c>
      <c r="D553" s="3">
        <v>4</v>
      </c>
      <c r="E553" s="3">
        <v>10000</v>
      </c>
      <c r="F553" s="3" t="s">
        <v>263</v>
      </c>
    </row>
    <row r="554" spans="1:6" hidden="1">
      <c r="A554" s="14">
        <v>41196</v>
      </c>
      <c r="B554" s="3" t="s">
        <v>152</v>
      </c>
      <c r="C554" s="3" t="s">
        <v>423</v>
      </c>
      <c r="D554" s="3">
        <v>4</v>
      </c>
      <c r="E554" s="3">
        <v>6000</v>
      </c>
      <c r="F554" s="3" t="s">
        <v>264</v>
      </c>
    </row>
    <row r="555" spans="1:6" hidden="1">
      <c r="A555" s="14">
        <v>41201</v>
      </c>
      <c r="B555" s="3" t="s">
        <v>152</v>
      </c>
      <c r="C555" s="3" t="s">
        <v>423</v>
      </c>
      <c r="D555" s="3">
        <v>4</v>
      </c>
      <c r="E555" s="3">
        <v>6000</v>
      </c>
      <c r="F555" s="3" t="s">
        <v>264</v>
      </c>
    </row>
    <row r="556" spans="1:6" hidden="1">
      <c r="A556" s="14">
        <v>41214</v>
      </c>
      <c r="B556" s="3" t="s">
        <v>152</v>
      </c>
      <c r="C556" s="3" t="s">
        <v>425</v>
      </c>
      <c r="D556" s="3">
        <v>4</v>
      </c>
      <c r="E556" s="3">
        <v>8800</v>
      </c>
      <c r="F556" s="3" t="s">
        <v>264</v>
      </c>
    </row>
    <row r="557" spans="1:6" hidden="1">
      <c r="A557" s="14">
        <v>41217</v>
      </c>
      <c r="B557" s="3" t="s">
        <v>152</v>
      </c>
      <c r="C557" s="3" t="s">
        <v>425</v>
      </c>
      <c r="D557" s="3">
        <v>4</v>
      </c>
      <c r="E557" s="3">
        <v>8800</v>
      </c>
      <c r="F557" s="3" t="s">
        <v>264</v>
      </c>
    </row>
    <row r="558" spans="1:6" hidden="1">
      <c r="A558" s="14">
        <v>41234</v>
      </c>
      <c r="B558" s="3" t="s">
        <v>166</v>
      </c>
      <c r="C558" s="3" t="s">
        <v>423</v>
      </c>
      <c r="D558" s="3">
        <v>4</v>
      </c>
      <c r="E558" s="3">
        <v>6000</v>
      </c>
      <c r="F558" s="3" t="s">
        <v>416</v>
      </c>
    </row>
    <row r="559" spans="1:6" hidden="1">
      <c r="A559" s="14">
        <v>41237</v>
      </c>
      <c r="B559" s="3" t="s">
        <v>166</v>
      </c>
      <c r="C559" s="3" t="s">
        <v>423</v>
      </c>
      <c r="D559" s="3">
        <v>4</v>
      </c>
      <c r="E559" s="3">
        <v>6000</v>
      </c>
      <c r="F559" s="3" t="s">
        <v>416</v>
      </c>
    </row>
    <row r="560" spans="1:6" hidden="1">
      <c r="A560" s="14">
        <v>41250</v>
      </c>
      <c r="B560" s="3" t="s">
        <v>166</v>
      </c>
      <c r="C560" s="3" t="s">
        <v>425</v>
      </c>
      <c r="D560" s="3">
        <v>4</v>
      </c>
      <c r="E560" s="3">
        <v>8800</v>
      </c>
      <c r="F560" s="3" t="s">
        <v>416</v>
      </c>
    </row>
    <row r="561" spans="1:6" hidden="1">
      <c r="A561" s="14">
        <v>41255</v>
      </c>
      <c r="B561" s="3" t="s">
        <v>166</v>
      </c>
      <c r="C561" s="3" t="s">
        <v>425</v>
      </c>
      <c r="D561" s="3">
        <v>4</v>
      </c>
      <c r="E561" s="3">
        <v>8800</v>
      </c>
      <c r="F561" s="3" t="s">
        <v>416</v>
      </c>
    </row>
    <row r="562" spans="1:6" hidden="1">
      <c r="A562" s="14">
        <v>41272</v>
      </c>
      <c r="B562" s="3" t="s">
        <v>166</v>
      </c>
      <c r="C562" s="3" t="s">
        <v>423</v>
      </c>
      <c r="D562" s="3">
        <v>4</v>
      </c>
      <c r="E562" s="3">
        <v>6000</v>
      </c>
      <c r="F562" s="3" t="s">
        <v>417</v>
      </c>
    </row>
    <row r="563" spans="1:6" hidden="1">
      <c r="A563" s="14">
        <v>41277</v>
      </c>
      <c r="B563" s="3" t="s">
        <v>166</v>
      </c>
      <c r="C563" s="3" t="s">
        <v>423</v>
      </c>
      <c r="D563" s="3">
        <v>4</v>
      </c>
      <c r="E563" s="3">
        <v>6000</v>
      </c>
      <c r="F563" s="3" t="s">
        <v>417</v>
      </c>
    </row>
    <row r="564" spans="1:6" hidden="1">
      <c r="A564" s="14">
        <v>41294</v>
      </c>
      <c r="B564" s="3" t="s">
        <v>166</v>
      </c>
      <c r="C564" s="3" t="s">
        <v>425</v>
      </c>
      <c r="D564" s="3">
        <v>4</v>
      </c>
      <c r="E564" s="3">
        <v>8800</v>
      </c>
      <c r="F564" s="3" t="s">
        <v>417</v>
      </c>
    </row>
    <row r="565" spans="1:6" hidden="1">
      <c r="A565" s="14">
        <v>41299</v>
      </c>
      <c r="B565" s="3" t="s">
        <v>166</v>
      </c>
      <c r="C565" s="3" t="s">
        <v>425</v>
      </c>
      <c r="D565" s="3">
        <v>4</v>
      </c>
      <c r="E565" s="3">
        <v>8800</v>
      </c>
      <c r="F565" s="3" t="s">
        <v>417</v>
      </c>
    </row>
    <row r="566" spans="1:6" hidden="1">
      <c r="A566" s="14">
        <v>41304</v>
      </c>
      <c r="B566" s="3" t="s">
        <v>166</v>
      </c>
      <c r="C566" s="3" t="s">
        <v>425</v>
      </c>
      <c r="D566" s="3">
        <v>4</v>
      </c>
      <c r="E566" s="3">
        <v>8800</v>
      </c>
      <c r="F566" s="3" t="s">
        <v>417</v>
      </c>
    </row>
    <row r="567" spans="1:6" hidden="1">
      <c r="A567" s="14">
        <v>41314</v>
      </c>
      <c r="B567" s="3" t="s">
        <v>166</v>
      </c>
      <c r="C567" s="3" t="s">
        <v>423</v>
      </c>
      <c r="D567" s="3">
        <v>4</v>
      </c>
      <c r="E567" s="3">
        <v>6000</v>
      </c>
      <c r="F567" s="3" t="s">
        <v>418</v>
      </c>
    </row>
    <row r="568" spans="1:6" hidden="1">
      <c r="A568" s="14">
        <v>41325</v>
      </c>
      <c r="B568" s="3" t="s">
        <v>152</v>
      </c>
      <c r="C568" s="3" t="s">
        <v>423</v>
      </c>
      <c r="D568" s="3">
        <v>4</v>
      </c>
      <c r="E568" s="3">
        <v>6000</v>
      </c>
      <c r="F568" s="3" t="s">
        <v>418</v>
      </c>
    </row>
    <row r="569" spans="1:6" hidden="1">
      <c r="A569" s="14">
        <v>41328</v>
      </c>
      <c r="B569" s="3" t="s">
        <v>152</v>
      </c>
      <c r="C569" s="3" t="s">
        <v>423</v>
      </c>
      <c r="D569" s="3">
        <v>4</v>
      </c>
      <c r="E569" s="3">
        <v>6000</v>
      </c>
      <c r="F569" s="3" t="s">
        <v>418</v>
      </c>
    </row>
    <row r="570" spans="1:6" hidden="1">
      <c r="A570" s="14">
        <v>41347</v>
      </c>
      <c r="B570" s="3" t="s">
        <v>152</v>
      </c>
      <c r="C570" s="3" t="s">
        <v>425</v>
      </c>
      <c r="D570" s="3">
        <v>4</v>
      </c>
      <c r="E570" s="3">
        <v>8800</v>
      </c>
      <c r="F570" s="3" t="s">
        <v>418</v>
      </c>
    </row>
    <row r="571" spans="1:6" hidden="1">
      <c r="A571" s="14">
        <v>41350</v>
      </c>
      <c r="B571" s="3" t="s">
        <v>152</v>
      </c>
      <c r="C571" s="3" t="s">
        <v>425</v>
      </c>
      <c r="D571" s="3">
        <v>4</v>
      </c>
      <c r="E571" s="3">
        <v>8800</v>
      </c>
      <c r="F571" s="3" t="s">
        <v>418</v>
      </c>
    </row>
    <row r="572" spans="1:6" hidden="1">
      <c r="A572" s="14">
        <v>41403</v>
      </c>
      <c r="B572" s="3" t="s">
        <v>152</v>
      </c>
      <c r="C572" s="3" t="s">
        <v>425</v>
      </c>
      <c r="D572" s="3">
        <v>4</v>
      </c>
      <c r="E572" s="3">
        <v>8800</v>
      </c>
      <c r="F572" s="3" t="s">
        <v>419</v>
      </c>
    </row>
    <row r="573" spans="1:6" hidden="1">
      <c r="A573" s="14">
        <v>41406</v>
      </c>
      <c r="B573" s="3" t="s">
        <v>152</v>
      </c>
      <c r="C573" s="3" t="s">
        <v>425</v>
      </c>
      <c r="D573" s="3">
        <v>4</v>
      </c>
      <c r="E573" s="3">
        <v>8800</v>
      </c>
      <c r="F573" s="3" t="s">
        <v>419</v>
      </c>
    </row>
    <row r="574" spans="1:6" hidden="1">
      <c r="A574" s="14">
        <v>41411</v>
      </c>
      <c r="B574" s="3" t="s">
        <v>152</v>
      </c>
      <c r="C574" s="3" t="s">
        <v>425</v>
      </c>
      <c r="D574" s="3">
        <v>4</v>
      </c>
      <c r="E574" s="3">
        <v>8800</v>
      </c>
      <c r="F574" s="3" t="s">
        <v>419</v>
      </c>
    </row>
    <row r="575" spans="1:6" hidden="1">
      <c r="A575" s="14">
        <v>41466</v>
      </c>
      <c r="B575" s="3" t="s">
        <v>152</v>
      </c>
      <c r="C575" s="3" t="s">
        <v>425</v>
      </c>
      <c r="D575" s="3">
        <v>4</v>
      </c>
      <c r="E575" s="3">
        <v>8800</v>
      </c>
      <c r="F575" s="3" t="s">
        <v>420</v>
      </c>
    </row>
    <row r="576" spans="1:6" hidden="1">
      <c r="A576" s="14">
        <v>41469</v>
      </c>
      <c r="B576" s="3" t="s">
        <v>152</v>
      </c>
      <c r="C576" s="3" t="s">
        <v>425</v>
      </c>
      <c r="D576" s="3">
        <v>4</v>
      </c>
      <c r="E576" s="3">
        <v>8800</v>
      </c>
      <c r="F576" s="3" t="s">
        <v>420</v>
      </c>
    </row>
    <row r="577" spans="1:6" hidden="1">
      <c r="A577" s="14">
        <v>41474</v>
      </c>
      <c r="B577" s="3" t="s">
        <v>152</v>
      </c>
      <c r="C577" s="3" t="s">
        <v>425</v>
      </c>
      <c r="D577" s="3">
        <v>4</v>
      </c>
      <c r="E577" s="3">
        <v>8800</v>
      </c>
      <c r="F577" s="3" t="s">
        <v>420</v>
      </c>
    </row>
    <row r="578" spans="1:6" hidden="1">
      <c r="A578" s="14">
        <v>41516</v>
      </c>
      <c r="B578" s="3" t="s">
        <v>166</v>
      </c>
      <c r="C578" s="3" t="s">
        <v>425</v>
      </c>
      <c r="D578" s="3">
        <v>4</v>
      </c>
      <c r="E578" s="3">
        <v>8800</v>
      </c>
      <c r="F578" s="3" t="s">
        <v>421</v>
      </c>
    </row>
    <row r="579" spans="1:6" hidden="1">
      <c r="A579" s="14">
        <v>41521</v>
      </c>
      <c r="B579" s="3" t="s">
        <v>166</v>
      </c>
      <c r="C579" s="3" t="s">
        <v>425</v>
      </c>
      <c r="D579" s="3">
        <v>4</v>
      </c>
      <c r="E579" s="3">
        <v>8800</v>
      </c>
      <c r="F579" s="3" t="s">
        <v>421</v>
      </c>
    </row>
    <row r="580" spans="1:6" hidden="1">
      <c r="A580" s="14">
        <v>41524</v>
      </c>
      <c r="B580" s="3" t="s">
        <v>166</v>
      </c>
      <c r="C580" s="3" t="s">
        <v>425</v>
      </c>
      <c r="D580" s="3">
        <v>4</v>
      </c>
      <c r="E580" s="3">
        <v>8800</v>
      </c>
      <c r="F580" s="3" t="s">
        <v>421</v>
      </c>
    </row>
    <row r="581" spans="1:6" hidden="1">
      <c r="A581" s="14">
        <v>41573</v>
      </c>
      <c r="B581" s="3" t="s">
        <v>152</v>
      </c>
      <c r="C581" s="3" t="s">
        <v>425</v>
      </c>
      <c r="D581" s="3">
        <v>4</v>
      </c>
      <c r="E581" s="3">
        <v>8800</v>
      </c>
      <c r="F581" s="3" t="s">
        <v>422</v>
      </c>
    </row>
    <row r="582" spans="1:6" hidden="1">
      <c r="A582" s="14">
        <v>41579</v>
      </c>
      <c r="B582" s="3" t="s">
        <v>166</v>
      </c>
      <c r="C582" s="3" t="s">
        <v>425</v>
      </c>
      <c r="D582" s="3">
        <v>4</v>
      </c>
      <c r="E582" s="3">
        <v>8800</v>
      </c>
      <c r="F582" s="3" t="s">
        <v>422</v>
      </c>
    </row>
    <row r="583" spans="1:6" hidden="1">
      <c r="A583" s="14">
        <v>41584</v>
      </c>
      <c r="B583" s="3" t="s">
        <v>166</v>
      </c>
      <c r="C583" s="3" t="s">
        <v>425</v>
      </c>
      <c r="D583" s="3">
        <v>4</v>
      </c>
      <c r="E583" s="3">
        <v>8800</v>
      </c>
      <c r="F583" s="3" t="s">
        <v>422</v>
      </c>
    </row>
    <row r="584" spans="1:6" hidden="1">
      <c r="A584" s="14">
        <v>41587</v>
      </c>
      <c r="B584" s="3" t="s">
        <v>166</v>
      </c>
      <c r="C584" s="3" t="s">
        <v>425</v>
      </c>
      <c r="D584" s="3">
        <v>4</v>
      </c>
      <c r="E584" s="3">
        <v>8800</v>
      </c>
      <c r="F584" s="3" t="s">
        <v>422</v>
      </c>
    </row>
    <row r="585" spans="1:6" hidden="1">
      <c r="A585" s="14">
        <v>41598</v>
      </c>
      <c r="B585" s="3" t="s">
        <v>166</v>
      </c>
      <c r="C585" s="3" t="s">
        <v>423</v>
      </c>
      <c r="D585" s="3">
        <v>4</v>
      </c>
      <c r="E585" s="3">
        <v>6000</v>
      </c>
      <c r="F585" s="3" t="s">
        <v>424</v>
      </c>
    </row>
    <row r="586" spans="1:6" hidden="1">
      <c r="A586" s="14">
        <v>41609</v>
      </c>
      <c r="B586" s="3" t="s">
        <v>166</v>
      </c>
      <c r="C586" s="3" t="s">
        <v>423</v>
      </c>
      <c r="D586" s="3">
        <v>4</v>
      </c>
      <c r="E586" s="3">
        <v>6000</v>
      </c>
      <c r="F586" s="3" t="s">
        <v>424</v>
      </c>
    </row>
    <row r="587" spans="1:6" hidden="1">
      <c r="A587" s="14">
        <v>41612</v>
      </c>
      <c r="B587" s="3" t="s">
        <v>166</v>
      </c>
      <c r="C587" s="3" t="s">
        <v>423</v>
      </c>
      <c r="D587" s="3">
        <v>4</v>
      </c>
      <c r="E587" s="3">
        <v>6000</v>
      </c>
      <c r="F587" s="3" t="s">
        <v>424</v>
      </c>
    </row>
    <row r="588" spans="1:6" hidden="1">
      <c r="A588" s="14">
        <v>41629</v>
      </c>
      <c r="B588" s="3" t="s">
        <v>152</v>
      </c>
      <c r="C588" s="3" t="s">
        <v>425</v>
      </c>
      <c r="D588" s="3">
        <v>4</v>
      </c>
      <c r="E588" s="3">
        <v>8800</v>
      </c>
      <c r="F588" s="3" t="s">
        <v>424</v>
      </c>
    </row>
    <row r="589" spans="1:6" hidden="1">
      <c r="A589" s="14">
        <v>41634</v>
      </c>
      <c r="B589" s="3" t="s">
        <v>152</v>
      </c>
      <c r="C589" s="3" t="s">
        <v>425</v>
      </c>
      <c r="D589" s="3">
        <v>4</v>
      </c>
      <c r="E589" s="3">
        <v>8800</v>
      </c>
      <c r="F589" s="3" t="s">
        <v>424</v>
      </c>
    </row>
    <row r="590" spans="1:6" hidden="1">
      <c r="A590" s="14">
        <v>41642</v>
      </c>
      <c r="B590" s="3" t="s">
        <v>152</v>
      </c>
      <c r="C590" s="3" t="s">
        <v>425</v>
      </c>
      <c r="D590" s="3">
        <v>4</v>
      </c>
      <c r="E590" s="3">
        <v>8800</v>
      </c>
      <c r="F590" s="3" t="s">
        <v>424</v>
      </c>
    </row>
    <row r="591" spans="1:6" hidden="1">
      <c r="A591" s="14">
        <v>41656</v>
      </c>
      <c r="B591" s="3" t="s">
        <v>166</v>
      </c>
      <c r="C591" s="3" t="s">
        <v>423</v>
      </c>
      <c r="D591" s="3">
        <v>4</v>
      </c>
      <c r="E591" s="3">
        <v>6000</v>
      </c>
      <c r="F591" s="3" t="s">
        <v>261</v>
      </c>
    </row>
    <row r="592" spans="1:6" hidden="1">
      <c r="A592" s="14">
        <v>41668</v>
      </c>
      <c r="B592" s="3" t="s">
        <v>166</v>
      </c>
      <c r="C592" s="3" t="s">
        <v>423</v>
      </c>
      <c r="D592" s="3">
        <v>4</v>
      </c>
      <c r="E592" s="3">
        <v>6000</v>
      </c>
      <c r="F592" s="3" t="s">
        <v>261</v>
      </c>
    </row>
    <row r="593" spans="1:6" hidden="1">
      <c r="A593" s="14">
        <v>41675</v>
      </c>
      <c r="B593" s="3" t="s">
        <v>166</v>
      </c>
      <c r="C593" s="3" t="s">
        <v>423</v>
      </c>
      <c r="D593" s="3">
        <v>4</v>
      </c>
      <c r="E593" s="3">
        <v>6000</v>
      </c>
      <c r="F593" s="3" t="s">
        <v>261</v>
      </c>
    </row>
    <row r="594" spans="1:6" hidden="1">
      <c r="A594" s="14">
        <v>41683</v>
      </c>
      <c r="B594" s="3" t="s">
        <v>166</v>
      </c>
      <c r="C594" s="3" t="s">
        <v>423</v>
      </c>
      <c r="D594" s="3">
        <v>4</v>
      </c>
      <c r="E594" s="3">
        <v>6000</v>
      </c>
      <c r="F594" s="3" t="s">
        <v>261</v>
      </c>
    </row>
    <row r="595" spans="1:6" hidden="1">
      <c r="A595" s="14">
        <v>41684</v>
      </c>
      <c r="B595" s="3" t="s">
        <v>166</v>
      </c>
      <c r="C595" s="3" t="s">
        <v>423</v>
      </c>
      <c r="D595" s="3">
        <v>4</v>
      </c>
      <c r="E595" s="3">
        <v>6000</v>
      </c>
      <c r="F595" s="3" t="s">
        <v>261</v>
      </c>
    </row>
    <row r="596" spans="1:6" hidden="1">
      <c r="A596" s="14">
        <v>41713</v>
      </c>
      <c r="B596" s="3" t="s">
        <v>152</v>
      </c>
      <c r="C596" s="3" t="s">
        <v>425</v>
      </c>
      <c r="D596" s="3">
        <v>4</v>
      </c>
      <c r="E596" s="3">
        <v>8800</v>
      </c>
      <c r="F596" s="3" t="s">
        <v>261</v>
      </c>
    </row>
    <row r="597" spans="1:6" hidden="1">
      <c r="A597" s="14">
        <v>41718</v>
      </c>
      <c r="B597" s="3" t="s">
        <v>152</v>
      </c>
      <c r="C597" s="3" t="s">
        <v>425</v>
      </c>
      <c r="D597" s="3">
        <v>4</v>
      </c>
      <c r="E597" s="3">
        <v>8800</v>
      </c>
      <c r="F597" s="3" t="s">
        <v>261</v>
      </c>
    </row>
    <row r="598" spans="1:6" hidden="1">
      <c r="A598" s="14">
        <v>41725</v>
      </c>
      <c r="B598" s="3" t="s">
        <v>166</v>
      </c>
      <c r="C598" s="3" t="s">
        <v>425</v>
      </c>
      <c r="D598" s="3">
        <v>4</v>
      </c>
      <c r="E598" s="3">
        <v>8800</v>
      </c>
      <c r="F598" s="3" t="s">
        <v>261</v>
      </c>
    </row>
    <row r="599" spans="1:6" hidden="1">
      <c r="A599" s="14">
        <v>41733</v>
      </c>
      <c r="B599" s="3" t="s">
        <v>152</v>
      </c>
      <c r="C599" s="3" t="s">
        <v>425</v>
      </c>
      <c r="D599" s="3">
        <v>4</v>
      </c>
      <c r="E599" s="3">
        <v>8800</v>
      </c>
      <c r="F599" s="3" t="s">
        <v>261</v>
      </c>
    </row>
    <row r="600" spans="1:6" hidden="1">
      <c r="A600" s="14">
        <v>41740</v>
      </c>
      <c r="B600" s="3" t="s">
        <v>152</v>
      </c>
      <c r="C600" s="3" t="s">
        <v>425</v>
      </c>
      <c r="D600" s="3">
        <v>4</v>
      </c>
      <c r="E600" s="3">
        <v>8800</v>
      </c>
      <c r="F600" s="3" t="s">
        <v>261</v>
      </c>
    </row>
    <row r="601" spans="1:6" hidden="1">
      <c r="A601" s="14">
        <v>41754</v>
      </c>
      <c r="B601" s="3" t="s">
        <v>152</v>
      </c>
      <c r="C601" s="3" t="s">
        <v>423</v>
      </c>
      <c r="D601" s="3">
        <v>4</v>
      </c>
      <c r="E601" s="3">
        <v>6000</v>
      </c>
      <c r="F601" s="3" t="s">
        <v>426</v>
      </c>
    </row>
    <row r="602" spans="1:6" hidden="1">
      <c r="A602" s="14">
        <v>41767</v>
      </c>
      <c r="B602" s="3" t="s">
        <v>152</v>
      </c>
      <c r="C602" s="3" t="s">
        <v>423</v>
      </c>
      <c r="D602" s="3">
        <v>4</v>
      </c>
      <c r="E602" s="3">
        <v>6000</v>
      </c>
      <c r="F602" s="3" t="s">
        <v>426</v>
      </c>
    </row>
    <row r="603" spans="1:6" hidden="1">
      <c r="A603" s="14">
        <v>41768</v>
      </c>
      <c r="B603" s="3" t="s">
        <v>152</v>
      </c>
      <c r="C603" s="3" t="s">
        <v>423</v>
      </c>
      <c r="D603" s="3">
        <v>4</v>
      </c>
      <c r="E603" s="3">
        <v>6000</v>
      </c>
      <c r="F603" s="3" t="s">
        <v>426</v>
      </c>
    </row>
    <row r="604" spans="1:6" hidden="1">
      <c r="A604" s="14">
        <v>41787</v>
      </c>
      <c r="B604" s="3" t="s">
        <v>166</v>
      </c>
      <c r="C604" s="3" t="s">
        <v>425</v>
      </c>
      <c r="D604" s="3">
        <v>4</v>
      </c>
      <c r="E604" s="3">
        <v>8800</v>
      </c>
      <c r="F604" s="3" t="s">
        <v>426</v>
      </c>
    </row>
    <row r="605" spans="1:6" hidden="1">
      <c r="A605" s="14">
        <v>41790</v>
      </c>
      <c r="B605" s="3" t="s">
        <v>166</v>
      </c>
      <c r="C605" s="3" t="s">
        <v>425</v>
      </c>
      <c r="D605" s="3">
        <v>4</v>
      </c>
      <c r="E605" s="3">
        <v>8800</v>
      </c>
      <c r="F605" s="3" t="s">
        <v>426</v>
      </c>
    </row>
    <row r="606" spans="1:6" hidden="1">
      <c r="A606" s="14">
        <v>41798</v>
      </c>
      <c r="B606" s="3" t="s">
        <v>166</v>
      </c>
      <c r="C606" s="3" t="s">
        <v>425</v>
      </c>
      <c r="D606" s="3">
        <v>4</v>
      </c>
      <c r="E606" s="3">
        <v>8800</v>
      </c>
      <c r="F606" s="3" t="s">
        <v>426</v>
      </c>
    </row>
    <row r="607" spans="1:6" hidden="1">
      <c r="A607" s="14">
        <v>41812</v>
      </c>
      <c r="B607" s="3" t="s">
        <v>152</v>
      </c>
      <c r="C607" s="3" t="s">
        <v>423</v>
      </c>
      <c r="D607" s="3">
        <v>4</v>
      </c>
      <c r="E607" s="3">
        <v>6000</v>
      </c>
      <c r="F607" s="3" t="s">
        <v>427</v>
      </c>
    </row>
    <row r="608" spans="1:6" hidden="1">
      <c r="A608" s="14">
        <v>41818</v>
      </c>
      <c r="B608" s="3" t="s">
        <v>152</v>
      </c>
      <c r="C608" s="3" t="s">
        <v>423</v>
      </c>
      <c r="D608" s="3">
        <v>4</v>
      </c>
      <c r="E608" s="3">
        <v>6000</v>
      </c>
      <c r="F608" s="3" t="s">
        <v>427</v>
      </c>
    </row>
    <row r="609" spans="1:6" hidden="1">
      <c r="A609" s="14">
        <v>41823</v>
      </c>
      <c r="B609" s="3" t="s">
        <v>152</v>
      </c>
      <c r="C609" s="3" t="s">
        <v>423</v>
      </c>
      <c r="D609" s="3">
        <v>4</v>
      </c>
      <c r="E609" s="3">
        <v>6000</v>
      </c>
      <c r="F609" s="3" t="s">
        <v>427</v>
      </c>
    </row>
    <row r="610" spans="1:6" hidden="1">
      <c r="A610" s="14">
        <v>41831</v>
      </c>
      <c r="B610" s="3" t="s">
        <v>152</v>
      </c>
      <c r="C610" s="3" t="s">
        <v>423</v>
      </c>
      <c r="D610" s="3">
        <v>4</v>
      </c>
      <c r="E610" s="3">
        <v>6000</v>
      </c>
      <c r="F610" s="3" t="s">
        <v>427</v>
      </c>
    </row>
    <row r="611" spans="1:6" hidden="1">
      <c r="A611" s="14">
        <v>41832</v>
      </c>
      <c r="B611" s="3" t="s">
        <v>152</v>
      </c>
      <c r="C611" s="3" t="s">
        <v>423</v>
      </c>
      <c r="D611" s="3">
        <v>4</v>
      </c>
      <c r="E611" s="3">
        <v>6000</v>
      </c>
      <c r="F611" s="3" t="s">
        <v>427</v>
      </c>
    </row>
    <row r="612" spans="1:6" hidden="1">
      <c r="A612" s="14">
        <v>41853</v>
      </c>
      <c r="B612" s="3" t="s">
        <v>166</v>
      </c>
      <c r="C612" s="3" t="s">
        <v>425</v>
      </c>
      <c r="D612" s="3">
        <v>4</v>
      </c>
      <c r="E612" s="3">
        <v>8800</v>
      </c>
      <c r="F612" s="3" t="s">
        <v>427</v>
      </c>
    </row>
    <row r="613" spans="1:6" hidden="1">
      <c r="A613" s="14">
        <v>41858</v>
      </c>
      <c r="B613" s="3" t="s">
        <v>166</v>
      </c>
      <c r="C613" s="3" t="s">
        <v>425</v>
      </c>
      <c r="D613" s="3">
        <v>4</v>
      </c>
      <c r="E613" s="3">
        <v>8800</v>
      </c>
      <c r="F613" s="3" t="s">
        <v>427</v>
      </c>
    </row>
    <row r="614" spans="1:6" hidden="1">
      <c r="A614" s="14">
        <v>41872</v>
      </c>
      <c r="B614" s="3" t="s">
        <v>166</v>
      </c>
      <c r="C614" s="3" t="s">
        <v>425</v>
      </c>
      <c r="D614" s="3">
        <v>4</v>
      </c>
      <c r="E614" s="3">
        <v>8800</v>
      </c>
      <c r="F614" s="3" t="s">
        <v>427</v>
      </c>
    </row>
    <row r="615" spans="1:6" hidden="1">
      <c r="A615" s="14">
        <v>41902</v>
      </c>
      <c r="B615" s="3" t="s">
        <v>166</v>
      </c>
      <c r="C615" s="3" t="s">
        <v>436</v>
      </c>
      <c r="D615" s="3">
        <v>4</v>
      </c>
      <c r="E615" s="3">
        <v>10000</v>
      </c>
      <c r="F615" s="3" t="s">
        <v>428</v>
      </c>
    </row>
    <row r="616" spans="1:6" hidden="1">
      <c r="A616" s="14">
        <v>41903</v>
      </c>
      <c r="B616" s="3" t="s">
        <v>152</v>
      </c>
      <c r="C616" s="3" t="s">
        <v>436</v>
      </c>
      <c r="D616" s="3">
        <v>4</v>
      </c>
      <c r="E616" s="3">
        <v>10000</v>
      </c>
      <c r="F616" s="3" t="s">
        <v>428</v>
      </c>
    </row>
    <row r="617" spans="1:6" hidden="1">
      <c r="A617" s="14">
        <v>41906</v>
      </c>
      <c r="B617" s="3" t="s">
        <v>166</v>
      </c>
      <c r="C617" s="3" t="s">
        <v>436</v>
      </c>
      <c r="D617" s="3">
        <v>4</v>
      </c>
      <c r="E617" s="3">
        <v>10000</v>
      </c>
      <c r="F617" s="3" t="s">
        <v>428</v>
      </c>
    </row>
    <row r="618" spans="1:6" hidden="1">
      <c r="A618" s="14">
        <v>41907</v>
      </c>
      <c r="B618" s="3" t="s">
        <v>166</v>
      </c>
      <c r="C618" s="3" t="s">
        <v>436</v>
      </c>
      <c r="D618" s="3">
        <v>4</v>
      </c>
      <c r="E618" s="3">
        <v>10000</v>
      </c>
      <c r="F618" s="3" t="s">
        <v>428</v>
      </c>
    </row>
    <row r="619" spans="1:6" hidden="1">
      <c r="A619" s="14">
        <v>41929</v>
      </c>
      <c r="B619" s="3" t="s">
        <v>166</v>
      </c>
      <c r="C619" s="3" t="s">
        <v>425</v>
      </c>
      <c r="D619" s="3">
        <v>4</v>
      </c>
      <c r="E619" s="3">
        <v>8800</v>
      </c>
      <c r="F619" s="3" t="s">
        <v>428</v>
      </c>
    </row>
    <row r="620" spans="1:6" hidden="1">
      <c r="A620" s="14">
        <v>41931</v>
      </c>
      <c r="B620" s="3" t="s">
        <v>166</v>
      </c>
      <c r="C620" s="3" t="s">
        <v>425</v>
      </c>
      <c r="D620" s="3">
        <v>4</v>
      </c>
      <c r="E620" s="3">
        <v>8800</v>
      </c>
      <c r="F620" s="3" t="s">
        <v>428</v>
      </c>
    </row>
    <row r="621" spans="1:6" hidden="1">
      <c r="A621" s="14">
        <v>41936</v>
      </c>
      <c r="B621" s="3" t="s">
        <v>152</v>
      </c>
      <c r="C621" s="3" t="s">
        <v>425</v>
      </c>
      <c r="D621" s="3">
        <v>4</v>
      </c>
      <c r="E621" s="3">
        <v>8800</v>
      </c>
      <c r="F621" s="3" t="s">
        <v>428</v>
      </c>
    </row>
    <row r="622" spans="1:6" hidden="1">
      <c r="A622" s="14">
        <v>41937</v>
      </c>
      <c r="B622" s="3" t="s">
        <v>152</v>
      </c>
      <c r="C622" s="3" t="s">
        <v>425</v>
      </c>
      <c r="D622" s="3">
        <v>4</v>
      </c>
      <c r="E622" s="3">
        <v>8800</v>
      </c>
      <c r="F622" s="3" t="s">
        <v>428</v>
      </c>
    </row>
    <row r="623" spans="1:6" hidden="1">
      <c r="A623" s="14">
        <v>41938</v>
      </c>
      <c r="B623" s="3" t="s">
        <v>152</v>
      </c>
      <c r="C623" s="3" t="s">
        <v>425</v>
      </c>
      <c r="D623" s="3">
        <v>4</v>
      </c>
      <c r="E623" s="3">
        <v>8800</v>
      </c>
      <c r="F623" s="3" t="s">
        <v>428</v>
      </c>
    </row>
    <row r="624" spans="1:6" hidden="1">
      <c r="A624" s="14">
        <v>41943</v>
      </c>
      <c r="B624" s="3" t="s">
        <v>152</v>
      </c>
      <c r="C624" s="3" t="s">
        <v>425</v>
      </c>
      <c r="D624" s="3">
        <v>4</v>
      </c>
      <c r="E624" s="3">
        <v>8800</v>
      </c>
      <c r="F624" s="3" t="s">
        <v>428</v>
      </c>
    </row>
    <row r="625" spans="1:6" hidden="1">
      <c r="A625" s="14">
        <v>41944</v>
      </c>
      <c r="B625" s="3" t="s">
        <v>166</v>
      </c>
      <c r="C625" s="3" t="s">
        <v>425</v>
      </c>
      <c r="D625" s="3">
        <v>4</v>
      </c>
      <c r="E625" s="3">
        <v>8800</v>
      </c>
      <c r="F625" s="3" t="s">
        <v>428</v>
      </c>
    </row>
    <row r="626" spans="1:6" hidden="1">
      <c r="A626" s="14">
        <v>41945</v>
      </c>
      <c r="B626" s="3" t="s">
        <v>166</v>
      </c>
      <c r="C626" s="3" t="s">
        <v>425</v>
      </c>
      <c r="D626" s="3">
        <v>4</v>
      </c>
      <c r="E626" s="3">
        <v>8800</v>
      </c>
      <c r="F626" s="3" t="s">
        <v>428</v>
      </c>
    </row>
    <row r="627" spans="1:6" hidden="1">
      <c r="A627" s="14">
        <v>41971</v>
      </c>
      <c r="B627" s="3" t="s">
        <v>152</v>
      </c>
      <c r="C627" s="3" t="s">
        <v>436</v>
      </c>
      <c r="D627" s="3">
        <v>4</v>
      </c>
      <c r="E627" s="3">
        <v>10000</v>
      </c>
      <c r="F627" s="3" t="s">
        <v>429</v>
      </c>
    </row>
    <row r="628" spans="1:6" hidden="1">
      <c r="A628" s="14">
        <v>41972</v>
      </c>
      <c r="B628" s="3" t="s">
        <v>166</v>
      </c>
      <c r="C628" s="3" t="s">
        <v>436</v>
      </c>
      <c r="D628" s="3">
        <v>4</v>
      </c>
      <c r="E628" s="3">
        <v>10000</v>
      </c>
      <c r="F628" s="3" t="s">
        <v>429</v>
      </c>
    </row>
    <row r="629" spans="1:6" hidden="1">
      <c r="A629" s="14">
        <v>41973</v>
      </c>
      <c r="B629" s="3" t="s">
        <v>152</v>
      </c>
      <c r="C629" s="3" t="s">
        <v>436</v>
      </c>
      <c r="D629" s="3">
        <v>4</v>
      </c>
      <c r="E629" s="3">
        <v>10000</v>
      </c>
      <c r="F629" s="3" t="s">
        <v>429</v>
      </c>
    </row>
    <row r="630" spans="1:6" hidden="1">
      <c r="A630" s="14">
        <v>41976</v>
      </c>
      <c r="B630" s="3" t="s">
        <v>152</v>
      </c>
      <c r="C630" s="3" t="s">
        <v>436</v>
      </c>
      <c r="D630" s="3">
        <v>4</v>
      </c>
      <c r="E630" s="3">
        <v>10000</v>
      </c>
      <c r="F630" s="3" t="s">
        <v>429</v>
      </c>
    </row>
    <row r="631" spans="1:6" hidden="1">
      <c r="A631" s="14">
        <v>42004</v>
      </c>
      <c r="B631" s="3" t="s">
        <v>152</v>
      </c>
      <c r="C631" s="3" t="s">
        <v>425</v>
      </c>
      <c r="D631" s="3">
        <v>4</v>
      </c>
      <c r="E631" s="3">
        <v>8800</v>
      </c>
      <c r="F631" s="3" t="s">
        <v>429</v>
      </c>
    </row>
    <row r="632" spans="1:6" hidden="1">
      <c r="A632" s="14">
        <v>42008</v>
      </c>
      <c r="B632" s="3" t="s">
        <v>166</v>
      </c>
      <c r="C632" s="3" t="s">
        <v>425</v>
      </c>
      <c r="D632" s="3">
        <v>4</v>
      </c>
      <c r="E632" s="3">
        <v>8800</v>
      </c>
      <c r="F632" s="3" t="s">
        <v>429</v>
      </c>
    </row>
    <row r="633" spans="1:6" hidden="1">
      <c r="A633" s="14">
        <v>42011</v>
      </c>
      <c r="B633" s="3" t="s">
        <v>166</v>
      </c>
      <c r="C633" s="3" t="s">
        <v>425</v>
      </c>
      <c r="D633" s="3">
        <v>4</v>
      </c>
      <c r="E633" s="3">
        <v>8800</v>
      </c>
      <c r="F633" s="3" t="s">
        <v>429</v>
      </c>
    </row>
    <row r="634" spans="1:6" hidden="1">
      <c r="A634" s="14">
        <v>42014</v>
      </c>
      <c r="B634" s="3" t="s">
        <v>166</v>
      </c>
      <c r="C634" s="3" t="s">
        <v>425</v>
      </c>
      <c r="D634" s="3">
        <v>4</v>
      </c>
      <c r="E634" s="3">
        <v>8800</v>
      </c>
      <c r="F634" s="3" t="s">
        <v>429</v>
      </c>
    </row>
    <row r="635" spans="1:6" hidden="1">
      <c r="A635" s="14">
        <v>42029</v>
      </c>
      <c r="B635" s="3" t="s">
        <v>166</v>
      </c>
      <c r="C635" s="3" t="s">
        <v>436</v>
      </c>
      <c r="D635" s="3">
        <v>4</v>
      </c>
      <c r="E635" s="3">
        <v>10000</v>
      </c>
      <c r="F635" s="3" t="s">
        <v>430</v>
      </c>
    </row>
    <row r="636" spans="1:6" hidden="1">
      <c r="A636" s="14">
        <v>42032</v>
      </c>
      <c r="B636" s="3" t="s">
        <v>166</v>
      </c>
      <c r="C636" s="3" t="s">
        <v>436</v>
      </c>
      <c r="D636" s="3">
        <v>4</v>
      </c>
      <c r="E636" s="3">
        <v>10000</v>
      </c>
      <c r="F636" s="3" t="s">
        <v>430</v>
      </c>
    </row>
    <row r="637" spans="1:6" hidden="1">
      <c r="A637" s="14">
        <v>42055</v>
      </c>
      <c r="B637" s="3" t="s">
        <v>166</v>
      </c>
      <c r="C637" s="3" t="s">
        <v>425</v>
      </c>
      <c r="D637" s="3">
        <v>4</v>
      </c>
      <c r="E637" s="3">
        <v>8800</v>
      </c>
      <c r="F637" s="3" t="s">
        <v>430</v>
      </c>
    </row>
    <row r="638" spans="1:6" hidden="1">
      <c r="A638" s="14">
        <v>42056</v>
      </c>
      <c r="B638" s="3" t="s">
        <v>152</v>
      </c>
      <c r="C638" s="3" t="s">
        <v>425</v>
      </c>
      <c r="D638" s="3">
        <v>4</v>
      </c>
      <c r="E638" s="3">
        <v>8800</v>
      </c>
      <c r="F638" s="3" t="s">
        <v>430</v>
      </c>
    </row>
    <row r="639" spans="1:6" hidden="1">
      <c r="A639" s="14">
        <v>42061</v>
      </c>
      <c r="B639" s="3" t="s">
        <v>152</v>
      </c>
      <c r="C639" s="3" t="s">
        <v>425</v>
      </c>
      <c r="D639" s="3">
        <v>4</v>
      </c>
      <c r="E639" s="3">
        <v>8800</v>
      </c>
      <c r="F639" s="3" t="s">
        <v>430</v>
      </c>
    </row>
    <row r="640" spans="1:6" hidden="1">
      <c r="A640" s="14">
        <v>42064</v>
      </c>
      <c r="B640" s="3" t="s">
        <v>152</v>
      </c>
      <c r="C640" s="3" t="s">
        <v>425</v>
      </c>
      <c r="D640" s="3">
        <v>4</v>
      </c>
      <c r="E640" s="3">
        <v>8800</v>
      </c>
      <c r="F640" s="3" t="s">
        <v>430</v>
      </c>
    </row>
    <row r="641" spans="1:6" hidden="1">
      <c r="A641" s="14">
        <v>42067</v>
      </c>
      <c r="B641" s="3" t="s">
        <v>152</v>
      </c>
      <c r="C641" s="3" t="s">
        <v>425</v>
      </c>
      <c r="D641" s="3">
        <v>4</v>
      </c>
      <c r="E641" s="3">
        <v>8800</v>
      </c>
      <c r="F641" s="3" t="s">
        <v>430</v>
      </c>
    </row>
    <row r="642" spans="1:6" hidden="1">
      <c r="A642" s="14">
        <v>42068</v>
      </c>
      <c r="B642" s="3" t="s">
        <v>152</v>
      </c>
      <c r="C642" s="3" t="s">
        <v>425</v>
      </c>
      <c r="D642" s="3">
        <v>4</v>
      </c>
      <c r="E642" s="3">
        <v>8800</v>
      </c>
      <c r="F642" s="3" t="s">
        <v>430</v>
      </c>
    </row>
    <row r="643" spans="1:6" hidden="1">
      <c r="A643" s="14">
        <v>42091</v>
      </c>
      <c r="B643" s="3" t="s">
        <v>152</v>
      </c>
      <c r="C643" s="3" t="s">
        <v>436</v>
      </c>
      <c r="D643" s="3">
        <v>4</v>
      </c>
      <c r="E643" s="3">
        <v>10000</v>
      </c>
      <c r="F643" s="3" t="s">
        <v>431</v>
      </c>
    </row>
    <row r="644" spans="1:6" hidden="1">
      <c r="A644" s="14">
        <v>42092</v>
      </c>
      <c r="B644" s="3" t="s">
        <v>166</v>
      </c>
      <c r="C644" s="3" t="s">
        <v>436</v>
      </c>
      <c r="D644" s="3">
        <v>4</v>
      </c>
      <c r="E644" s="3">
        <v>10000</v>
      </c>
      <c r="F644" s="3" t="s">
        <v>431</v>
      </c>
    </row>
    <row r="645" spans="1:6" hidden="1">
      <c r="A645" s="14">
        <v>42095</v>
      </c>
      <c r="B645" s="3" t="s">
        <v>152</v>
      </c>
      <c r="C645" s="3" t="s">
        <v>436</v>
      </c>
      <c r="D645" s="3">
        <v>4</v>
      </c>
      <c r="E645" s="3">
        <v>10000</v>
      </c>
      <c r="F645" s="3" t="s">
        <v>431</v>
      </c>
    </row>
    <row r="646" spans="1:6" hidden="1">
      <c r="A646" s="14">
        <v>42096</v>
      </c>
      <c r="B646" s="3" t="s">
        <v>152</v>
      </c>
      <c r="C646" s="3" t="s">
        <v>436</v>
      </c>
      <c r="D646" s="3">
        <v>4</v>
      </c>
      <c r="E646" s="3">
        <v>10000</v>
      </c>
      <c r="F646" s="3" t="s">
        <v>431</v>
      </c>
    </row>
    <row r="647" spans="1:6" hidden="1">
      <c r="A647" s="14">
        <v>42119</v>
      </c>
      <c r="B647" s="3" t="s">
        <v>152</v>
      </c>
      <c r="C647" s="3" t="s">
        <v>425</v>
      </c>
      <c r="D647" s="3">
        <v>4</v>
      </c>
      <c r="E647" s="3">
        <v>8800</v>
      </c>
      <c r="F647" s="3" t="s">
        <v>431</v>
      </c>
    </row>
    <row r="648" spans="1:6" hidden="1">
      <c r="A648" s="14">
        <v>42124</v>
      </c>
      <c r="B648" s="3" t="s">
        <v>166</v>
      </c>
      <c r="C648" s="3" t="s">
        <v>425</v>
      </c>
      <c r="D648" s="3">
        <v>4</v>
      </c>
      <c r="E648" s="3">
        <v>8800</v>
      </c>
      <c r="F648" s="3" t="s">
        <v>431</v>
      </c>
    </row>
    <row r="649" spans="1:6" hidden="1">
      <c r="A649" s="14">
        <v>42125</v>
      </c>
      <c r="B649" s="3" t="s">
        <v>166</v>
      </c>
      <c r="C649" s="3" t="s">
        <v>425</v>
      </c>
      <c r="D649" s="3">
        <v>4</v>
      </c>
      <c r="E649" s="3">
        <v>8800</v>
      </c>
      <c r="F649" s="3" t="s">
        <v>431</v>
      </c>
    </row>
    <row r="650" spans="1:6" hidden="1">
      <c r="A650" s="14">
        <v>42130</v>
      </c>
      <c r="B650" s="3" t="s">
        <v>166</v>
      </c>
      <c r="C650" s="3" t="s">
        <v>425</v>
      </c>
      <c r="D650" s="3">
        <v>4</v>
      </c>
      <c r="E650" s="3">
        <v>8800</v>
      </c>
      <c r="F650" s="3" t="s">
        <v>431</v>
      </c>
    </row>
    <row r="651" spans="1:6" hidden="1">
      <c r="A651" s="14">
        <v>42144</v>
      </c>
      <c r="B651" s="3" t="s">
        <v>166</v>
      </c>
      <c r="C651" s="3" t="s">
        <v>411</v>
      </c>
      <c r="D651" s="3">
        <v>4</v>
      </c>
      <c r="E651" s="3">
        <v>13200</v>
      </c>
      <c r="F651" s="3" t="s">
        <v>432</v>
      </c>
    </row>
    <row r="652" spans="1:6" hidden="1">
      <c r="A652" s="14">
        <v>42148</v>
      </c>
      <c r="B652" s="3" t="s">
        <v>166</v>
      </c>
      <c r="C652" s="3" t="s">
        <v>411</v>
      </c>
      <c r="D652" s="3">
        <v>4</v>
      </c>
      <c r="E652" s="3">
        <v>13200</v>
      </c>
      <c r="F652" s="3" t="s">
        <v>432</v>
      </c>
    </row>
    <row r="653" spans="1:6" hidden="1">
      <c r="A653" s="14">
        <v>42188</v>
      </c>
      <c r="B653" s="3" t="s">
        <v>152</v>
      </c>
      <c r="C653" s="3" t="s">
        <v>411</v>
      </c>
      <c r="D653" s="3">
        <v>4</v>
      </c>
      <c r="E653" s="3">
        <v>13200</v>
      </c>
      <c r="F653" s="3" t="s">
        <v>433</v>
      </c>
    </row>
    <row r="654" spans="1:6" hidden="1">
      <c r="A654" s="14">
        <v>42194</v>
      </c>
      <c r="B654" s="3" t="s">
        <v>152</v>
      </c>
      <c r="C654" s="3" t="s">
        <v>411</v>
      </c>
      <c r="D654" s="3">
        <v>4</v>
      </c>
      <c r="E654" s="3">
        <v>13200</v>
      </c>
      <c r="F654" s="3" t="s">
        <v>433</v>
      </c>
    </row>
    <row r="655" spans="1:6" hidden="1">
      <c r="A655" s="14">
        <v>42250</v>
      </c>
      <c r="B655" s="3" t="s">
        <v>166</v>
      </c>
      <c r="C655" s="3" t="s">
        <v>411</v>
      </c>
      <c r="D655" s="3">
        <v>4</v>
      </c>
      <c r="E655" s="3">
        <v>13200</v>
      </c>
      <c r="F655" s="3" t="s">
        <v>434</v>
      </c>
    </row>
    <row r="656" spans="1:6" hidden="1">
      <c r="A656" s="14">
        <v>42256</v>
      </c>
      <c r="B656" s="3" t="s">
        <v>166</v>
      </c>
      <c r="C656" s="3" t="s">
        <v>411</v>
      </c>
      <c r="D656" s="3">
        <v>4</v>
      </c>
      <c r="E656" s="3">
        <v>13200</v>
      </c>
      <c r="F656" s="3" t="s">
        <v>434</v>
      </c>
    </row>
    <row r="657" spans="1:6" hidden="1">
      <c r="A657" s="14">
        <v>42259</v>
      </c>
      <c r="B657" s="3" t="s">
        <v>166</v>
      </c>
      <c r="C657" s="3" t="s">
        <v>411</v>
      </c>
      <c r="D657" s="3">
        <v>4</v>
      </c>
      <c r="E657" s="3">
        <v>13200</v>
      </c>
      <c r="F657" s="3" t="s">
        <v>434</v>
      </c>
    </row>
    <row r="658" spans="1:6" hidden="1">
      <c r="A658" s="14">
        <v>42265</v>
      </c>
      <c r="B658" s="3" t="s">
        <v>152</v>
      </c>
      <c r="C658" s="3" t="s">
        <v>411</v>
      </c>
      <c r="D658" s="3">
        <v>4</v>
      </c>
      <c r="E658" s="3">
        <v>13200</v>
      </c>
      <c r="F658" s="3" t="s">
        <v>434</v>
      </c>
    </row>
    <row r="659" spans="1:6" hidden="1">
      <c r="A659" s="14">
        <v>42271</v>
      </c>
      <c r="B659" s="3" t="s">
        <v>152</v>
      </c>
      <c r="C659" s="3" t="s">
        <v>411</v>
      </c>
      <c r="D659" s="3">
        <v>4</v>
      </c>
      <c r="E659" s="3">
        <v>13200</v>
      </c>
      <c r="F659" s="3" t="s">
        <v>434</v>
      </c>
    </row>
    <row r="660" spans="1:6" hidden="1">
      <c r="A660" s="14">
        <v>42327</v>
      </c>
      <c r="B660" s="3" t="s">
        <v>152</v>
      </c>
      <c r="C660" s="3" t="s">
        <v>411</v>
      </c>
      <c r="D660" s="3">
        <v>4</v>
      </c>
      <c r="E660" s="3">
        <v>13200</v>
      </c>
      <c r="F660" s="3" t="s">
        <v>435</v>
      </c>
    </row>
    <row r="661" spans="1:6" hidden="1">
      <c r="A661" s="14">
        <v>42333</v>
      </c>
      <c r="B661" s="3" t="s">
        <v>152</v>
      </c>
      <c r="C661" s="3" t="s">
        <v>411</v>
      </c>
      <c r="D661" s="3">
        <v>4</v>
      </c>
      <c r="E661" s="3">
        <v>13200</v>
      </c>
      <c r="F661" s="3" t="s">
        <v>435</v>
      </c>
    </row>
    <row r="662" spans="1:6" hidden="1">
      <c r="A662" s="14">
        <v>42337</v>
      </c>
      <c r="B662" s="3" t="s">
        <v>152</v>
      </c>
      <c r="C662" s="3" t="s">
        <v>411</v>
      </c>
      <c r="D662" s="3">
        <v>4</v>
      </c>
      <c r="E662" s="3">
        <v>13200</v>
      </c>
      <c r="F662" s="3" t="s">
        <v>435</v>
      </c>
    </row>
    <row r="663" spans="1:6" hidden="1">
      <c r="A663" s="14">
        <v>42343</v>
      </c>
      <c r="B663" s="3" t="s">
        <v>166</v>
      </c>
      <c r="C663" s="3" t="s">
        <v>411</v>
      </c>
      <c r="D663" s="3">
        <v>4</v>
      </c>
      <c r="E663" s="3">
        <v>13200</v>
      </c>
      <c r="F663" s="3" t="s">
        <v>435</v>
      </c>
    </row>
    <row r="664" spans="1:6" hidden="1">
      <c r="A664" s="14">
        <v>42349</v>
      </c>
      <c r="B664" s="3" t="s">
        <v>166</v>
      </c>
      <c r="C664" s="3" t="s">
        <v>411</v>
      </c>
      <c r="D664" s="3">
        <v>4</v>
      </c>
      <c r="E664" s="3">
        <v>13200</v>
      </c>
      <c r="F664" s="3" t="s">
        <v>435</v>
      </c>
    </row>
    <row r="665" spans="1:6" hidden="1">
      <c r="A665" s="14">
        <v>41024</v>
      </c>
      <c r="B665" s="3" t="s">
        <v>152</v>
      </c>
      <c r="C665" s="3" t="s">
        <v>425</v>
      </c>
      <c r="D665" s="3">
        <v>5</v>
      </c>
      <c r="E665" s="3">
        <v>11000</v>
      </c>
      <c r="F665" s="3" t="s">
        <v>413</v>
      </c>
    </row>
    <row r="666" spans="1:6" hidden="1">
      <c r="A666" s="14">
        <v>41026</v>
      </c>
      <c r="B666" s="3" t="s">
        <v>152</v>
      </c>
      <c r="C666" s="3" t="s">
        <v>425</v>
      </c>
      <c r="D666" s="3">
        <v>5</v>
      </c>
      <c r="E666" s="3">
        <v>11000</v>
      </c>
      <c r="F666" s="3" t="s">
        <v>413</v>
      </c>
    </row>
    <row r="667" spans="1:6" hidden="1">
      <c r="A667" s="14">
        <v>41027</v>
      </c>
      <c r="B667" s="3" t="s">
        <v>166</v>
      </c>
      <c r="C667" s="3" t="s">
        <v>425</v>
      </c>
      <c r="D667" s="3">
        <v>5</v>
      </c>
      <c r="E667" s="3">
        <v>11000</v>
      </c>
      <c r="F667" s="3" t="s">
        <v>413</v>
      </c>
    </row>
    <row r="668" spans="1:6" hidden="1">
      <c r="A668" s="14">
        <v>41031</v>
      </c>
      <c r="B668" s="3" t="s">
        <v>166</v>
      </c>
      <c r="C668" s="3" t="s">
        <v>425</v>
      </c>
      <c r="D668" s="3">
        <v>5</v>
      </c>
      <c r="E668" s="3">
        <v>11000</v>
      </c>
      <c r="F668" s="3" t="s">
        <v>413</v>
      </c>
    </row>
    <row r="669" spans="1:6" hidden="1">
      <c r="A669" s="14">
        <v>41047</v>
      </c>
      <c r="B669" s="3" t="s">
        <v>152</v>
      </c>
      <c r="C669" s="3" t="s">
        <v>425</v>
      </c>
      <c r="D669" s="3">
        <v>5</v>
      </c>
      <c r="E669" s="3">
        <v>11000</v>
      </c>
      <c r="F669" s="3" t="s">
        <v>412</v>
      </c>
    </row>
    <row r="670" spans="1:6" hidden="1">
      <c r="A670" s="14">
        <v>41052</v>
      </c>
      <c r="B670" s="3" t="s">
        <v>166</v>
      </c>
      <c r="C670" s="3" t="s">
        <v>425</v>
      </c>
      <c r="D670" s="3">
        <v>5</v>
      </c>
      <c r="E670" s="3">
        <v>11000</v>
      </c>
      <c r="F670" s="3" t="s">
        <v>412</v>
      </c>
    </row>
    <row r="671" spans="1:6" hidden="1">
      <c r="A671" s="14">
        <v>41053</v>
      </c>
      <c r="B671" s="3" t="s">
        <v>166</v>
      </c>
      <c r="C671" s="3" t="s">
        <v>425</v>
      </c>
      <c r="D671" s="3">
        <v>5</v>
      </c>
      <c r="E671" s="3">
        <v>11000</v>
      </c>
      <c r="F671" s="3" t="s">
        <v>412</v>
      </c>
    </row>
    <row r="672" spans="1:6" hidden="1">
      <c r="A672" s="14">
        <v>41055</v>
      </c>
      <c r="B672" s="3" t="s">
        <v>166</v>
      </c>
      <c r="C672" s="3" t="s">
        <v>425</v>
      </c>
      <c r="D672" s="3">
        <v>5</v>
      </c>
      <c r="E672" s="3">
        <v>11000</v>
      </c>
      <c r="F672" s="3" t="s">
        <v>412</v>
      </c>
    </row>
    <row r="673" spans="1:6" hidden="1">
      <c r="A673" s="14">
        <v>41056</v>
      </c>
      <c r="B673" s="3" t="s">
        <v>152</v>
      </c>
      <c r="C673" s="3" t="s">
        <v>425</v>
      </c>
      <c r="D673" s="3">
        <v>5</v>
      </c>
      <c r="E673" s="3">
        <v>11000</v>
      </c>
      <c r="F673" s="3" t="s">
        <v>412</v>
      </c>
    </row>
    <row r="674" spans="1:6" hidden="1">
      <c r="A674" s="14">
        <v>41060</v>
      </c>
      <c r="B674" s="3" t="s">
        <v>152</v>
      </c>
      <c r="C674" s="3" t="s">
        <v>425</v>
      </c>
      <c r="D674" s="3">
        <v>5</v>
      </c>
      <c r="E674" s="3">
        <v>11000</v>
      </c>
      <c r="F674" s="3" t="s">
        <v>412</v>
      </c>
    </row>
    <row r="675" spans="1:6" hidden="1">
      <c r="A675" s="14">
        <v>41104</v>
      </c>
      <c r="B675" s="3" t="s">
        <v>152</v>
      </c>
      <c r="C675" s="3" t="s">
        <v>425</v>
      </c>
      <c r="D675" s="3">
        <v>5</v>
      </c>
      <c r="E675" s="3">
        <v>11000</v>
      </c>
      <c r="F675" s="3" t="s">
        <v>414</v>
      </c>
    </row>
    <row r="676" spans="1:6" hidden="1">
      <c r="A676" s="14">
        <v>41105</v>
      </c>
      <c r="B676" s="3" t="s">
        <v>152</v>
      </c>
      <c r="C676" s="3" t="s">
        <v>425</v>
      </c>
      <c r="D676" s="3">
        <v>5</v>
      </c>
      <c r="E676" s="3">
        <v>11000</v>
      </c>
      <c r="F676" s="3" t="s">
        <v>414</v>
      </c>
    </row>
    <row r="677" spans="1:6" hidden="1">
      <c r="A677" s="14">
        <v>41109</v>
      </c>
      <c r="B677" s="3" t="s">
        <v>166</v>
      </c>
      <c r="C677" s="3" t="s">
        <v>425</v>
      </c>
      <c r="D677" s="3">
        <v>5</v>
      </c>
      <c r="E677" s="3">
        <v>11000</v>
      </c>
      <c r="F677" s="3" t="s">
        <v>414</v>
      </c>
    </row>
    <row r="678" spans="1:6" hidden="1">
      <c r="A678" s="14">
        <v>41110</v>
      </c>
      <c r="B678" s="3" t="s">
        <v>152</v>
      </c>
      <c r="C678" s="3" t="s">
        <v>425</v>
      </c>
      <c r="D678" s="3">
        <v>5</v>
      </c>
      <c r="E678" s="3">
        <v>11000</v>
      </c>
      <c r="F678" s="3" t="s">
        <v>414</v>
      </c>
    </row>
    <row r="679" spans="1:6" hidden="1">
      <c r="A679" s="14">
        <v>41115</v>
      </c>
      <c r="B679" s="3" t="s">
        <v>166</v>
      </c>
      <c r="C679" s="3" t="s">
        <v>425</v>
      </c>
      <c r="D679" s="3">
        <v>5</v>
      </c>
      <c r="E679" s="3">
        <v>11000</v>
      </c>
      <c r="F679" s="3" t="s">
        <v>414</v>
      </c>
    </row>
    <row r="680" spans="1:6" hidden="1">
      <c r="A680" s="14">
        <v>41117</v>
      </c>
      <c r="B680" s="3" t="s">
        <v>166</v>
      </c>
      <c r="C680" s="3" t="s">
        <v>425</v>
      </c>
      <c r="D680" s="3">
        <v>5</v>
      </c>
      <c r="E680" s="3">
        <v>11000</v>
      </c>
      <c r="F680" s="3" t="s">
        <v>414</v>
      </c>
    </row>
    <row r="681" spans="1:6" hidden="1">
      <c r="A681" s="14">
        <v>41118</v>
      </c>
      <c r="B681" s="3" t="s">
        <v>152</v>
      </c>
      <c r="C681" s="3" t="s">
        <v>425</v>
      </c>
      <c r="D681" s="3">
        <v>5</v>
      </c>
      <c r="E681" s="3">
        <v>11000</v>
      </c>
      <c r="F681" s="3" t="s">
        <v>414</v>
      </c>
    </row>
    <row r="682" spans="1:6" hidden="1">
      <c r="A682" s="14">
        <v>41122</v>
      </c>
      <c r="B682" s="3" t="s">
        <v>152</v>
      </c>
      <c r="C682" s="3" t="s">
        <v>425</v>
      </c>
      <c r="D682" s="3">
        <v>5</v>
      </c>
      <c r="E682" s="3">
        <v>11000</v>
      </c>
      <c r="F682" s="3" t="s">
        <v>414</v>
      </c>
    </row>
    <row r="683" spans="1:6" hidden="1">
      <c r="A683" s="14">
        <v>41171</v>
      </c>
      <c r="B683" s="3" t="s">
        <v>166</v>
      </c>
      <c r="C683" s="3" t="s">
        <v>425</v>
      </c>
      <c r="D683" s="3">
        <v>5</v>
      </c>
      <c r="E683" s="3">
        <v>11000</v>
      </c>
      <c r="F683" s="3" t="s">
        <v>263</v>
      </c>
    </row>
    <row r="684" spans="1:6" hidden="1">
      <c r="A684" s="14">
        <v>41172</v>
      </c>
      <c r="B684" s="3" t="s">
        <v>166</v>
      </c>
      <c r="C684" s="3" t="s">
        <v>425</v>
      </c>
      <c r="D684" s="3">
        <v>5</v>
      </c>
      <c r="E684" s="3">
        <v>11000</v>
      </c>
      <c r="F684" s="3" t="s">
        <v>263</v>
      </c>
    </row>
    <row r="685" spans="1:6" hidden="1">
      <c r="A685" s="14">
        <v>41175</v>
      </c>
      <c r="B685" s="3" t="s">
        <v>152</v>
      </c>
      <c r="C685" s="3" t="s">
        <v>425</v>
      </c>
      <c r="D685" s="3">
        <v>5</v>
      </c>
      <c r="E685" s="3">
        <v>11000</v>
      </c>
      <c r="F685" s="3" t="s">
        <v>263</v>
      </c>
    </row>
    <row r="686" spans="1:6" hidden="1">
      <c r="A686" s="14">
        <v>41179</v>
      </c>
      <c r="B686" s="3" t="s">
        <v>166</v>
      </c>
      <c r="C686" s="3" t="s">
        <v>425</v>
      </c>
      <c r="D686" s="3">
        <v>5</v>
      </c>
      <c r="E686" s="3">
        <v>11000</v>
      </c>
      <c r="F686" s="3" t="s">
        <v>263</v>
      </c>
    </row>
    <row r="687" spans="1:6" hidden="1">
      <c r="A687" s="14">
        <v>41181</v>
      </c>
      <c r="B687" s="3" t="s">
        <v>152</v>
      </c>
      <c r="C687" s="3" t="s">
        <v>425</v>
      </c>
      <c r="D687" s="3">
        <v>5</v>
      </c>
      <c r="E687" s="3">
        <v>11000</v>
      </c>
      <c r="F687" s="3" t="s">
        <v>263</v>
      </c>
    </row>
    <row r="688" spans="1:6" hidden="1">
      <c r="A688" s="14">
        <v>41185</v>
      </c>
      <c r="B688" s="3" t="s">
        <v>152</v>
      </c>
      <c r="C688" s="3" t="s">
        <v>425</v>
      </c>
      <c r="D688" s="3">
        <v>5</v>
      </c>
      <c r="E688" s="3">
        <v>11000</v>
      </c>
      <c r="F688" s="3" t="s">
        <v>263</v>
      </c>
    </row>
    <row r="689" spans="1:6" hidden="1">
      <c r="A689" s="14">
        <v>41186</v>
      </c>
      <c r="B689" s="3" t="s">
        <v>166</v>
      </c>
      <c r="C689" s="3" t="s">
        <v>425</v>
      </c>
      <c r="D689" s="3">
        <v>5</v>
      </c>
      <c r="E689" s="3">
        <v>11000</v>
      </c>
      <c r="F689" s="3" t="s">
        <v>263</v>
      </c>
    </row>
    <row r="690" spans="1:6" hidden="1">
      <c r="A690" s="14">
        <v>41188</v>
      </c>
      <c r="B690" s="3" t="s">
        <v>166</v>
      </c>
      <c r="C690" s="3" t="s">
        <v>425</v>
      </c>
      <c r="D690" s="3">
        <v>5</v>
      </c>
      <c r="E690" s="3">
        <v>11000</v>
      </c>
      <c r="F690" s="3" t="s">
        <v>263</v>
      </c>
    </row>
    <row r="691" spans="1:6" hidden="1">
      <c r="A691" s="14">
        <v>41206</v>
      </c>
      <c r="B691" s="3" t="s">
        <v>152</v>
      </c>
      <c r="C691" s="3" t="s">
        <v>436</v>
      </c>
      <c r="D691" s="3">
        <v>5</v>
      </c>
      <c r="E691" s="3">
        <v>12500</v>
      </c>
      <c r="F691" s="3" t="s">
        <v>264</v>
      </c>
    </row>
    <row r="692" spans="1:6" hidden="1">
      <c r="A692" s="14">
        <v>41207</v>
      </c>
      <c r="B692" s="3" t="s">
        <v>152</v>
      </c>
      <c r="C692" s="3" t="s">
        <v>436</v>
      </c>
      <c r="D692" s="3">
        <v>5</v>
      </c>
      <c r="E692" s="3">
        <v>12500</v>
      </c>
      <c r="F692" s="3" t="s">
        <v>264</v>
      </c>
    </row>
    <row r="693" spans="1:6" hidden="1">
      <c r="A693" s="14">
        <v>41242</v>
      </c>
      <c r="B693" s="3" t="s">
        <v>166</v>
      </c>
      <c r="C693" s="3" t="s">
        <v>436</v>
      </c>
      <c r="D693" s="3">
        <v>5</v>
      </c>
      <c r="E693" s="3">
        <v>12500</v>
      </c>
      <c r="F693" s="3" t="s">
        <v>416</v>
      </c>
    </row>
    <row r="694" spans="1:6" hidden="1">
      <c r="A694" s="14">
        <v>41243</v>
      </c>
      <c r="B694" s="3" t="s">
        <v>166</v>
      </c>
      <c r="C694" s="3" t="s">
        <v>436</v>
      </c>
      <c r="D694" s="3">
        <v>5</v>
      </c>
      <c r="E694" s="3">
        <v>12500</v>
      </c>
      <c r="F694" s="3" t="s">
        <v>416</v>
      </c>
    </row>
    <row r="695" spans="1:6" hidden="1">
      <c r="A695" s="14">
        <v>41280</v>
      </c>
      <c r="B695" s="3" t="s">
        <v>166</v>
      </c>
      <c r="C695" s="3" t="s">
        <v>436</v>
      </c>
      <c r="D695" s="3">
        <v>5</v>
      </c>
      <c r="E695" s="3">
        <v>12500</v>
      </c>
      <c r="F695" s="3" t="s">
        <v>417</v>
      </c>
    </row>
    <row r="696" spans="1:6" hidden="1">
      <c r="A696" s="14">
        <v>41283</v>
      </c>
      <c r="B696" s="3" t="s">
        <v>166</v>
      </c>
      <c r="C696" s="3" t="s">
        <v>436</v>
      </c>
      <c r="D696" s="3">
        <v>5</v>
      </c>
      <c r="E696" s="3">
        <v>12500</v>
      </c>
      <c r="F696" s="3" t="s">
        <v>417</v>
      </c>
    </row>
    <row r="697" spans="1:6" hidden="1">
      <c r="A697" s="14">
        <v>41284</v>
      </c>
      <c r="B697" s="3" t="s">
        <v>166</v>
      </c>
      <c r="C697" s="3" t="s">
        <v>436</v>
      </c>
      <c r="D697" s="3">
        <v>5</v>
      </c>
      <c r="E697" s="3">
        <v>12500</v>
      </c>
      <c r="F697" s="3" t="s">
        <v>417</v>
      </c>
    </row>
    <row r="698" spans="1:6" hidden="1">
      <c r="A698" s="14">
        <v>41333</v>
      </c>
      <c r="B698" s="3" t="s">
        <v>152</v>
      </c>
      <c r="C698" s="3" t="s">
        <v>436</v>
      </c>
      <c r="D698" s="3">
        <v>5</v>
      </c>
      <c r="E698" s="3">
        <v>12500</v>
      </c>
      <c r="F698" s="3" t="s">
        <v>418</v>
      </c>
    </row>
    <row r="699" spans="1:6" hidden="1">
      <c r="A699" s="14">
        <v>41334</v>
      </c>
      <c r="B699" s="3" t="s">
        <v>152</v>
      </c>
      <c r="C699" s="3" t="s">
        <v>436</v>
      </c>
      <c r="D699" s="3">
        <v>5</v>
      </c>
      <c r="E699" s="3">
        <v>12500</v>
      </c>
      <c r="F699" s="3" t="s">
        <v>418</v>
      </c>
    </row>
    <row r="700" spans="1:6" hidden="1">
      <c r="A700" s="14">
        <v>41592</v>
      </c>
      <c r="B700" s="3" t="s">
        <v>152</v>
      </c>
      <c r="C700" s="3" t="s">
        <v>423</v>
      </c>
      <c r="D700" s="3">
        <v>5</v>
      </c>
      <c r="E700" s="3">
        <v>7500</v>
      </c>
      <c r="F700" s="3" t="s">
        <v>424</v>
      </c>
    </row>
    <row r="701" spans="1:6" hidden="1">
      <c r="A701" s="14">
        <v>41595</v>
      </c>
      <c r="B701" s="3" t="s">
        <v>152</v>
      </c>
      <c r="C701" s="3" t="s">
        <v>423</v>
      </c>
      <c r="D701" s="3">
        <v>5</v>
      </c>
      <c r="E701" s="3">
        <v>7500</v>
      </c>
      <c r="F701" s="3" t="s">
        <v>424</v>
      </c>
    </row>
    <row r="702" spans="1:6" hidden="1">
      <c r="A702" s="14">
        <v>41599</v>
      </c>
      <c r="B702" s="3" t="s">
        <v>152</v>
      </c>
      <c r="C702" s="3" t="s">
        <v>423</v>
      </c>
      <c r="D702" s="3">
        <v>5</v>
      </c>
      <c r="E702" s="3">
        <v>7500</v>
      </c>
      <c r="F702" s="3" t="s">
        <v>424</v>
      </c>
    </row>
    <row r="703" spans="1:6" hidden="1">
      <c r="A703" s="14">
        <v>41602</v>
      </c>
      <c r="B703" s="3" t="s">
        <v>152</v>
      </c>
      <c r="C703" s="3" t="s">
        <v>423</v>
      </c>
      <c r="D703" s="3">
        <v>5</v>
      </c>
      <c r="E703" s="3">
        <v>7500</v>
      </c>
      <c r="F703" s="3" t="s">
        <v>424</v>
      </c>
    </row>
    <row r="704" spans="1:6" hidden="1">
      <c r="A704" s="14">
        <v>41605</v>
      </c>
      <c r="B704" s="3" t="s">
        <v>152</v>
      </c>
      <c r="C704" s="3" t="s">
        <v>423</v>
      </c>
      <c r="D704" s="3">
        <v>5</v>
      </c>
      <c r="E704" s="3">
        <v>7500</v>
      </c>
      <c r="F704" s="3" t="s">
        <v>424</v>
      </c>
    </row>
    <row r="705" spans="1:6" hidden="1">
      <c r="A705" s="14">
        <v>41608</v>
      </c>
      <c r="B705" s="3" t="s">
        <v>152</v>
      </c>
      <c r="C705" s="3" t="s">
        <v>423</v>
      </c>
      <c r="D705" s="3">
        <v>5</v>
      </c>
      <c r="E705" s="3">
        <v>7500</v>
      </c>
      <c r="F705" s="3" t="s">
        <v>424</v>
      </c>
    </row>
    <row r="706" spans="1:6" hidden="1">
      <c r="A706" s="14">
        <v>41640</v>
      </c>
      <c r="B706" s="3" t="s">
        <v>166</v>
      </c>
      <c r="C706" s="3" t="s">
        <v>425</v>
      </c>
      <c r="D706" s="3">
        <v>5</v>
      </c>
      <c r="E706" s="3">
        <v>11000</v>
      </c>
      <c r="F706" s="3" t="s">
        <v>424</v>
      </c>
    </row>
    <row r="707" spans="1:6" hidden="1">
      <c r="A707" s="14">
        <v>41648</v>
      </c>
      <c r="B707" s="3" t="s">
        <v>166</v>
      </c>
      <c r="C707" s="3" t="s">
        <v>425</v>
      </c>
      <c r="D707" s="3">
        <v>5</v>
      </c>
      <c r="E707" s="3">
        <v>11000</v>
      </c>
      <c r="F707" s="3" t="s">
        <v>424</v>
      </c>
    </row>
    <row r="708" spans="1:6" hidden="1">
      <c r="A708" s="14">
        <v>41649</v>
      </c>
      <c r="B708" s="3" t="s">
        <v>166</v>
      </c>
      <c r="C708" s="3" t="s">
        <v>425</v>
      </c>
      <c r="D708" s="3">
        <v>5</v>
      </c>
      <c r="E708" s="3">
        <v>11000</v>
      </c>
      <c r="F708" s="3" t="s">
        <v>424</v>
      </c>
    </row>
    <row r="709" spans="1:6" hidden="1">
      <c r="A709" s="14">
        <v>41650</v>
      </c>
      <c r="B709" s="3" t="s">
        <v>152</v>
      </c>
      <c r="C709" s="3" t="s">
        <v>423</v>
      </c>
      <c r="D709" s="3">
        <v>5</v>
      </c>
      <c r="E709" s="3">
        <v>7500</v>
      </c>
      <c r="F709" s="3" t="s">
        <v>261</v>
      </c>
    </row>
    <row r="710" spans="1:6" hidden="1">
      <c r="A710" s="14">
        <v>41655</v>
      </c>
      <c r="B710" s="3" t="s">
        <v>152</v>
      </c>
      <c r="C710" s="3" t="s">
        <v>423</v>
      </c>
      <c r="D710" s="3">
        <v>5</v>
      </c>
      <c r="E710" s="3">
        <v>7500</v>
      </c>
      <c r="F710" s="3" t="s">
        <v>261</v>
      </c>
    </row>
    <row r="711" spans="1:6" hidden="1">
      <c r="A711" s="14">
        <v>41657</v>
      </c>
      <c r="B711" s="3" t="s">
        <v>152</v>
      </c>
      <c r="C711" s="3" t="s">
        <v>423</v>
      </c>
      <c r="D711" s="3">
        <v>5</v>
      </c>
      <c r="E711" s="3">
        <v>7500</v>
      </c>
      <c r="F711" s="3" t="s">
        <v>261</v>
      </c>
    </row>
    <row r="712" spans="1:6" hidden="1">
      <c r="A712" s="14">
        <v>41661</v>
      </c>
      <c r="B712" s="3" t="s">
        <v>166</v>
      </c>
      <c r="C712" s="3" t="s">
        <v>423</v>
      </c>
      <c r="D712" s="3">
        <v>5</v>
      </c>
      <c r="E712" s="3">
        <v>7500</v>
      </c>
      <c r="F712" s="3" t="s">
        <v>261</v>
      </c>
    </row>
    <row r="713" spans="1:6" hidden="1">
      <c r="A713" s="14">
        <v>41665</v>
      </c>
      <c r="B713" s="3" t="s">
        <v>152</v>
      </c>
      <c r="C713" s="3" t="s">
        <v>423</v>
      </c>
      <c r="D713" s="3">
        <v>5</v>
      </c>
      <c r="E713" s="3">
        <v>7500</v>
      </c>
      <c r="F713" s="3" t="s">
        <v>261</v>
      </c>
    </row>
    <row r="714" spans="1:6" hidden="1">
      <c r="A714" s="14">
        <v>41669</v>
      </c>
      <c r="B714" s="3" t="s">
        <v>152</v>
      </c>
      <c r="C714" s="3" t="s">
        <v>423</v>
      </c>
      <c r="D714" s="3">
        <v>5</v>
      </c>
      <c r="E714" s="3">
        <v>7500</v>
      </c>
      <c r="F714" s="3" t="s">
        <v>261</v>
      </c>
    </row>
    <row r="715" spans="1:6" hidden="1">
      <c r="A715" s="14">
        <v>41672</v>
      </c>
      <c r="B715" s="3" t="s">
        <v>152</v>
      </c>
      <c r="C715" s="3" t="s">
        <v>423</v>
      </c>
      <c r="D715" s="3">
        <v>5</v>
      </c>
      <c r="E715" s="3">
        <v>7500</v>
      </c>
      <c r="F715" s="3" t="s">
        <v>261</v>
      </c>
    </row>
    <row r="716" spans="1:6" hidden="1">
      <c r="A716" s="14">
        <v>41676</v>
      </c>
      <c r="B716" s="3" t="s">
        <v>152</v>
      </c>
      <c r="C716" s="3" t="s">
        <v>423</v>
      </c>
      <c r="D716" s="3">
        <v>5</v>
      </c>
      <c r="E716" s="3">
        <v>7500</v>
      </c>
      <c r="F716" s="3" t="s">
        <v>261</v>
      </c>
    </row>
    <row r="717" spans="1:6" hidden="1">
      <c r="A717" s="14">
        <v>41677</v>
      </c>
      <c r="B717" s="3" t="s">
        <v>152</v>
      </c>
      <c r="C717" s="3" t="s">
        <v>423</v>
      </c>
      <c r="D717" s="3">
        <v>5</v>
      </c>
      <c r="E717" s="3">
        <v>7500</v>
      </c>
      <c r="F717" s="3" t="s">
        <v>261</v>
      </c>
    </row>
    <row r="718" spans="1:6" hidden="1">
      <c r="A718" s="14">
        <v>41682</v>
      </c>
      <c r="B718" s="3" t="s">
        <v>152</v>
      </c>
      <c r="C718" s="3" t="s">
        <v>423</v>
      </c>
      <c r="D718" s="3">
        <v>5</v>
      </c>
      <c r="E718" s="3">
        <v>7500</v>
      </c>
      <c r="F718" s="3" t="s">
        <v>261</v>
      </c>
    </row>
    <row r="719" spans="1:6" hidden="1">
      <c r="A719" s="14">
        <v>41724</v>
      </c>
      <c r="B719" s="3" t="s">
        <v>166</v>
      </c>
      <c r="C719" s="3" t="s">
        <v>425</v>
      </c>
      <c r="D719" s="3">
        <v>5</v>
      </c>
      <c r="E719" s="3">
        <v>11000</v>
      </c>
      <c r="F719" s="3" t="s">
        <v>261</v>
      </c>
    </row>
    <row r="720" spans="1:6" hidden="1">
      <c r="A720" s="14">
        <v>41731</v>
      </c>
      <c r="B720" s="3" t="s">
        <v>166</v>
      </c>
      <c r="C720" s="3" t="s">
        <v>425</v>
      </c>
      <c r="D720" s="3">
        <v>5</v>
      </c>
      <c r="E720" s="3">
        <v>11000</v>
      </c>
      <c r="F720" s="3" t="s">
        <v>261</v>
      </c>
    </row>
    <row r="721" spans="1:6" hidden="1">
      <c r="A721" s="14">
        <v>41739</v>
      </c>
      <c r="B721" s="3" t="s">
        <v>166</v>
      </c>
      <c r="C721" s="3" t="s">
        <v>425</v>
      </c>
      <c r="D721" s="3">
        <v>5</v>
      </c>
      <c r="E721" s="3">
        <v>11000</v>
      </c>
      <c r="F721" s="3" t="s">
        <v>261</v>
      </c>
    </row>
    <row r="722" spans="1:6" hidden="1">
      <c r="A722" s="14">
        <v>41746</v>
      </c>
      <c r="B722" s="3" t="s">
        <v>166</v>
      </c>
      <c r="C722" s="3" t="s">
        <v>425</v>
      </c>
      <c r="D722" s="3">
        <v>5</v>
      </c>
      <c r="E722" s="3">
        <v>11000</v>
      </c>
      <c r="F722" s="3" t="s">
        <v>261</v>
      </c>
    </row>
    <row r="723" spans="1:6" hidden="1">
      <c r="A723" s="14">
        <v>41747</v>
      </c>
      <c r="B723" s="3" t="s">
        <v>166</v>
      </c>
      <c r="C723" s="3" t="s">
        <v>425</v>
      </c>
      <c r="D723" s="3">
        <v>5</v>
      </c>
      <c r="E723" s="3">
        <v>11000</v>
      </c>
      <c r="F723" s="3" t="s">
        <v>261</v>
      </c>
    </row>
    <row r="724" spans="1:6" hidden="1">
      <c r="A724" s="14">
        <v>41748</v>
      </c>
      <c r="B724" s="3" t="s">
        <v>166</v>
      </c>
      <c r="C724" s="3" t="s">
        <v>423</v>
      </c>
      <c r="D724" s="3">
        <v>5</v>
      </c>
      <c r="E724" s="3">
        <v>7500</v>
      </c>
      <c r="F724" s="3" t="s">
        <v>426</v>
      </c>
    </row>
    <row r="725" spans="1:6" hidden="1">
      <c r="A725" s="14">
        <v>41753</v>
      </c>
      <c r="B725" s="3" t="s">
        <v>166</v>
      </c>
      <c r="C725" s="3" t="s">
        <v>423</v>
      </c>
      <c r="D725" s="3">
        <v>5</v>
      </c>
      <c r="E725" s="3">
        <v>7500</v>
      </c>
      <c r="F725" s="3" t="s">
        <v>426</v>
      </c>
    </row>
    <row r="726" spans="1:6" hidden="1">
      <c r="A726" s="14">
        <v>41755</v>
      </c>
      <c r="B726" s="3" t="s">
        <v>166</v>
      </c>
      <c r="C726" s="3" t="s">
        <v>423</v>
      </c>
      <c r="D726" s="3">
        <v>5</v>
      </c>
      <c r="E726" s="3">
        <v>7500</v>
      </c>
      <c r="F726" s="3" t="s">
        <v>426</v>
      </c>
    </row>
    <row r="727" spans="1:6" hidden="1">
      <c r="A727" s="14">
        <v>41760</v>
      </c>
      <c r="B727" s="3" t="s">
        <v>166</v>
      </c>
      <c r="C727" s="3" t="s">
        <v>423</v>
      </c>
      <c r="D727" s="3">
        <v>5</v>
      </c>
      <c r="E727" s="3">
        <v>7500</v>
      </c>
      <c r="F727" s="3" t="s">
        <v>426</v>
      </c>
    </row>
    <row r="728" spans="1:6" hidden="1">
      <c r="A728" s="14">
        <v>41761</v>
      </c>
      <c r="B728" s="3" t="s">
        <v>166</v>
      </c>
      <c r="C728" s="3" t="s">
        <v>423</v>
      </c>
      <c r="D728" s="3">
        <v>5</v>
      </c>
      <c r="E728" s="3">
        <v>7500</v>
      </c>
      <c r="F728" s="3" t="s">
        <v>426</v>
      </c>
    </row>
    <row r="729" spans="1:6" hidden="1">
      <c r="A729" s="14">
        <v>41766</v>
      </c>
      <c r="B729" s="3" t="s">
        <v>166</v>
      </c>
      <c r="C729" s="3" t="s">
        <v>423</v>
      </c>
      <c r="D729" s="3">
        <v>5</v>
      </c>
      <c r="E729" s="3">
        <v>7500</v>
      </c>
      <c r="F729" s="3" t="s">
        <v>426</v>
      </c>
    </row>
    <row r="730" spans="1:6" hidden="1">
      <c r="A730" s="14">
        <v>41796</v>
      </c>
      <c r="B730" s="3" t="s">
        <v>152</v>
      </c>
      <c r="C730" s="3" t="s">
        <v>425</v>
      </c>
      <c r="D730" s="3">
        <v>5</v>
      </c>
      <c r="E730" s="3">
        <v>11000</v>
      </c>
      <c r="F730" s="3" t="s">
        <v>426</v>
      </c>
    </row>
    <row r="731" spans="1:6" hidden="1">
      <c r="A731" s="14">
        <v>41804</v>
      </c>
      <c r="B731" s="3" t="s">
        <v>152</v>
      </c>
      <c r="C731" s="3" t="s">
        <v>425</v>
      </c>
      <c r="D731" s="3">
        <v>5</v>
      </c>
      <c r="E731" s="3">
        <v>11000</v>
      </c>
      <c r="F731" s="3" t="s">
        <v>426</v>
      </c>
    </row>
    <row r="732" spans="1:6" hidden="1">
      <c r="A732" s="14">
        <v>41805</v>
      </c>
      <c r="B732" s="3" t="s">
        <v>152</v>
      </c>
      <c r="C732" s="3" t="s">
        <v>425</v>
      </c>
      <c r="D732" s="3">
        <v>5</v>
      </c>
      <c r="E732" s="3">
        <v>11000</v>
      </c>
      <c r="F732" s="3" t="s">
        <v>426</v>
      </c>
    </row>
    <row r="733" spans="1:6" hidden="1">
      <c r="A733" s="14">
        <v>41808</v>
      </c>
      <c r="B733" s="3" t="s">
        <v>166</v>
      </c>
      <c r="C733" s="3" t="s">
        <v>423</v>
      </c>
      <c r="D733" s="3">
        <v>5</v>
      </c>
      <c r="E733" s="3">
        <v>7500</v>
      </c>
      <c r="F733" s="3" t="s">
        <v>427</v>
      </c>
    </row>
    <row r="734" spans="1:6" hidden="1">
      <c r="A734" s="14">
        <v>41811</v>
      </c>
      <c r="B734" s="3" t="s">
        <v>166</v>
      </c>
      <c r="C734" s="3" t="s">
        <v>423</v>
      </c>
      <c r="D734" s="3">
        <v>5</v>
      </c>
      <c r="E734" s="3">
        <v>7500</v>
      </c>
      <c r="F734" s="3" t="s">
        <v>427</v>
      </c>
    </row>
    <row r="735" spans="1:6" hidden="1">
      <c r="A735" s="14">
        <v>41815</v>
      </c>
      <c r="B735" s="3" t="s">
        <v>166</v>
      </c>
      <c r="C735" s="3" t="s">
        <v>423</v>
      </c>
      <c r="D735" s="3">
        <v>5</v>
      </c>
      <c r="E735" s="3">
        <v>7500</v>
      </c>
      <c r="F735" s="3" t="s">
        <v>427</v>
      </c>
    </row>
    <row r="736" spans="1:6" hidden="1">
      <c r="A736" s="14">
        <v>41817</v>
      </c>
      <c r="B736" s="3" t="s">
        <v>166</v>
      </c>
      <c r="C736" s="3" t="s">
        <v>423</v>
      </c>
      <c r="D736" s="3">
        <v>5</v>
      </c>
      <c r="E736" s="3">
        <v>7500</v>
      </c>
      <c r="F736" s="3" t="s">
        <v>427</v>
      </c>
    </row>
    <row r="737" spans="1:6" hidden="1">
      <c r="A737" s="14">
        <v>41822</v>
      </c>
      <c r="B737" s="3" t="s">
        <v>166</v>
      </c>
      <c r="C737" s="3" t="s">
        <v>423</v>
      </c>
      <c r="D737" s="3">
        <v>5</v>
      </c>
      <c r="E737" s="3">
        <v>7500</v>
      </c>
      <c r="F737" s="3" t="s">
        <v>427</v>
      </c>
    </row>
    <row r="738" spans="1:6" hidden="1">
      <c r="A738" s="14">
        <v>41824</v>
      </c>
      <c r="B738" s="3" t="s">
        <v>166</v>
      </c>
      <c r="C738" s="3" t="s">
        <v>423</v>
      </c>
      <c r="D738" s="3">
        <v>5</v>
      </c>
      <c r="E738" s="3">
        <v>7500</v>
      </c>
      <c r="F738" s="3" t="s">
        <v>427</v>
      </c>
    </row>
    <row r="739" spans="1:6" hidden="1">
      <c r="A739" s="14">
        <v>41825</v>
      </c>
      <c r="B739" s="3" t="s">
        <v>166</v>
      </c>
      <c r="C739" s="3" t="s">
        <v>423</v>
      </c>
      <c r="D739" s="3">
        <v>5</v>
      </c>
      <c r="E739" s="3">
        <v>7500</v>
      </c>
      <c r="F739" s="3" t="s">
        <v>427</v>
      </c>
    </row>
    <row r="740" spans="1:6" hidden="1">
      <c r="A740" s="14">
        <v>41830</v>
      </c>
      <c r="B740" s="3" t="s">
        <v>166</v>
      </c>
      <c r="C740" s="3" t="s">
        <v>423</v>
      </c>
      <c r="D740" s="3">
        <v>5</v>
      </c>
      <c r="E740" s="3">
        <v>7500</v>
      </c>
      <c r="F740" s="3" t="s">
        <v>427</v>
      </c>
    </row>
    <row r="741" spans="1:6" hidden="1">
      <c r="A741" s="14">
        <v>41864</v>
      </c>
      <c r="B741" s="3" t="s">
        <v>152</v>
      </c>
      <c r="C741" s="3" t="s">
        <v>425</v>
      </c>
      <c r="D741" s="3">
        <v>5</v>
      </c>
      <c r="E741" s="3">
        <v>11000</v>
      </c>
      <c r="F741" s="3" t="s">
        <v>427</v>
      </c>
    </row>
    <row r="742" spans="1:6" hidden="1">
      <c r="A742" s="14">
        <v>41866</v>
      </c>
      <c r="B742" s="3" t="s">
        <v>152</v>
      </c>
      <c r="C742" s="3" t="s">
        <v>425</v>
      </c>
      <c r="D742" s="3">
        <v>5</v>
      </c>
      <c r="E742" s="3">
        <v>11000</v>
      </c>
      <c r="F742" s="3" t="s">
        <v>427</v>
      </c>
    </row>
    <row r="743" spans="1:6" hidden="1">
      <c r="A743" s="14">
        <v>41871</v>
      </c>
      <c r="B743" s="3" t="s">
        <v>152</v>
      </c>
      <c r="C743" s="3" t="s">
        <v>425</v>
      </c>
      <c r="D743" s="3">
        <v>5</v>
      </c>
      <c r="E743" s="3">
        <v>11000</v>
      </c>
      <c r="F743" s="3" t="s">
        <v>427</v>
      </c>
    </row>
    <row r="744" spans="1:6" hidden="1">
      <c r="A744" s="14">
        <v>41878</v>
      </c>
      <c r="B744" s="3" t="s">
        <v>152</v>
      </c>
      <c r="C744" s="3" t="s">
        <v>425</v>
      </c>
      <c r="D744" s="3">
        <v>5</v>
      </c>
      <c r="E744" s="3">
        <v>11000</v>
      </c>
      <c r="F744" s="3" t="s">
        <v>427</v>
      </c>
    </row>
    <row r="745" spans="1:6" hidden="1">
      <c r="A745" s="14">
        <v>41879</v>
      </c>
      <c r="B745" s="3" t="s">
        <v>152</v>
      </c>
      <c r="C745" s="3" t="s">
        <v>425</v>
      </c>
      <c r="D745" s="3">
        <v>5</v>
      </c>
      <c r="E745" s="3">
        <v>11000</v>
      </c>
      <c r="F745" s="3" t="s">
        <v>427</v>
      </c>
    </row>
    <row r="746" spans="1:6" hidden="1">
      <c r="A746" s="14">
        <v>41920</v>
      </c>
      <c r="B746" s="3" t="s">
        <v>152</v>
      </c>
      <c r="C746" s="3" t="s">
        <v>415</v>
      </c>
      <c r="D746" s="3">
        <v>5</v>
      </c>
      <c r="E746" s="3">
        <v>9000</v>
      </c>
      <c r="F746" s="3" t="s">
        <v>428</v>
      </c>
    </row>
    <row r="747" spans="1:6" hidden="1">
      <c r="A747" s="14">
        <v>41921</v>
      </c>
      <c r="B747" s="3" t="s">
        <v>152</v>
      </c>
      <c r="C747" s="3" t="s">
        <v>415</v>
      </c>
      <c r="D747" s="3">
        <v>5</v>
      </c>
      <c r="E747" s="3">
        <v>9000</v>
      </c>
      <c r="F747" s="3" t="s">
        <v>428</v>
      </c>
    </row>
    <row r="748" spans="1:6" hidden="1">
      <c r="A748" s="14">
        <v>41922</v>
      </c>
      <c r="B748" s="3" t="s">
        <v>152</v>
      </c>
      <c r="C748" s="3" t="s">
        <v>415</v>
      </c>
      <c r="D748" s="3">
        <v>5</v>
      </c>
      <c r="E748" s="3">
        <v>9000</v>
      </c>
      <c r="F748" s="3" t="s">
        <v>428</v>
      </c>
    </row>
    <row r="749" spans="1:6" hidden="1">
      <c r="A749" s="14">
        <v>41923</v>
      </c>
      <c r="B749" s="3" t="s">
        <v>152</v>
      </c>
      <c r="C749" s="3" t="s">
        <v>415</v>
      </c>
      <c r="D749" s="3">
        <v>5</v>
      </c>
      <c r="E749" s="3">
        <v>9000</v>
      </c>
      <c r="F749" s="3" t="s">
        <v>428</v>
      </c>
    </row>
    <row r="750" spans="1:6" hidden="1">
      <c r="A750" s="14">
        <v>41924</v>
      </c>
      <c r="B750" s="3" t="s">
        <v>152</v>
      </c>
      <c r="C750" s="3" t="s">
        <v>425</v>
      </c>
      <c r="D750" s="3">
        <v>5</v>
      </c>
      <c r="E750" s="3">
        <v>11000</v>
      </c>
      <c r="F750" s="3" t="s">
        <v>428</v>
      </c>
    </row>
    <row r="751" spans="1:6" hidden="1">
      <c r="A751" s="14">
        <v>41927</v>
      </c>
      <c r="B751" s="3" t="s">
        <v>152</v>
      </c>
      <c r="C751" s="3" t="s">
        <v>425</v>
      </c>
      <c r="D751" s="3">
        <v>5</v>
      </c>
      <c r="E751" s="3">
        <v>11000</v>
      </c>
      <c r="F751" s="3" t="s">
        <v>428</v>
      </c>
    </row>
    <row r="752" spans="1:6" hidden="1">
      <c r="A752" s="14">
        <v>41934</v>
      </c>
      <c r="B752" s="3" t="s">
        <v>152</v>
      </c>
      <c r="C752" s="3" t="s">
        <v>425</v>
      </c>
      <c r="D752" s="3">
        <v>5</v>
      </c>
      <c r="E752" s="3">
        <v>11000</v>
      </c>
      <c r="F752" s="3" t="s">
        <v>428</v>
      </c>
    </row>
    <row r="753" spans="1:6" hidden="1">
      <c r="A753" s="14">
        <v>41941</v>
      </c>
      <c r="B753" s="3" t="s">
        <v>152</v>
      </c>
      <c r="C753" s="3" t="s">
        <v>425</v>
      </c>
      <c r="D753" s="3">
        <v>5</v>
      </c>
      <c r="E753" s="3">
        <v>11000</v>
      </c>
      <c r="F753" s="3" t="s">
        <v>428</v>
      </c>
    </row>
    <row r="754" spans="1:6" hidden="1">
      <c r="A754" s="14">
        <v>41991</v>
      </c>
      <c r="B754" s="3" t="s">
        <v>166</v>
      </c>
      <c r="C754" s="3" t="s">
        <v>415</v>
      </c>
      <c r="D754" s="3">
        <v>5</v>
      </c>
      <c r="E754" s="3">
        <v>9000</v>
      </c>
      <c r="F754" s="3" t="s">
        <v>429</v>
      </c>
    </row>
    <row r="755" spans="1:6" hidden="1">
      <c r="A755" s="14">
        <v>41992</v>
      </c>
      <c r="B755" s="3" t="s">
        <v>152</v>
      </c>
      <c r="C755" s="3" t="s">
        <v>415</v>
      </c>
      <c r="D755" s="3">
        <v>5</v>
      </c>
      <c r="E755" s="3">
        <v>9000</v>
      </c>
      <c r="F755" s="3" t="s">
        <v>429</v>
      </c>
    </row>
    <row r="756" spans="1:6" hidden="1">
      <c r="A756" s="14">
        <v>41993</v>
      </c>
      <c r="B756" s="3" t="s">
        <v>166</v>
      </c>
      <c r="C756" s="3" t="s">
        <v>415</v>
      </c>
      <c r="D756" s="3">
        <v>5</v>
      </c>
      <c r="E756" s="3">
        <v>9000</v>
      </c>
      <c r="F756" s="3" t="s">
        <v>429</v>
      </c>
    </row>
    <row r="757" spans="1:6" hidden="1">
      <c r="A757" s="14">
        <v>41994</v>
      </c>
      <c r="B757" s="3" t="s">
        <v>166</v>
      </c>
      <c r="C757" s="3" t="s">
        <v>415</v>
      </c>
      <c r="D757" s="3">
        <v>5</v>
      </c>
      <c r="E757" s="3">
        <v>9000</v>
      </c>
      <c r="F757" s="3" t="s">
        <v>429</v>
      </c>
    </row>
    <row r="758" spans="1:6" hidden="1">
      <c r="A758" s="14">
        <v>41997</v>
      </c>
      <c r="B758" s="3" t="s">
        <v>166</v>
      </c>
      <c r="C758" s="3" t="s">
        <v>415</v>
      </c>
      <c r="D758" s="3">
        <v>5</v>
      </c>
      <c r="E758" s="3">
        <v>9000</v>
      </c>
      <c r="F758" s="3" t="s">
        <v>429</v>
      </c>
    </row>
    <row r="759" spans="1:6" hidden="1">
      <c r="A759" s="14">
        <v>41998</v>
      </c>
      <c r="B759" s="3" t="s">
        <v>166</v>
      </c>
      <c r="C759" s="3" t="s">
        <v>425</v>
      </c>
      <c r="D759" s="3">
        <v>5</v>
      </c>
      <c r="E759" s="3">
        <v>11000</v>
      </c>
      <c r="F759" s="3" t="s">
        <v>429</v>
      </c>
    </row>
    <row r="760" spans="1:6" hidden="1">
      <c r="A760" s="14">
        <v>41999</v>
      </c>
      <c r="B760" s="3" t="s">
        <v>152</v>
      </c>
      <c r="C760" s="3" t="s">
        <v>425</v>
      </c>
      <c r="D760" s="3">
        <v>5</v>
      </c>
      <c r="E760" s="3">
        <v>11000</v>
      </c>
      <c r="F760" s="3" t="s">
        <v>429</v>
      </c>
    </row>
    <row r="761" spans="1:6" hidden="1">
      <c r="A761" s="14">
        <v>42000</v>
      </c>
      <c r="B761" s="3" t="s">
        <v>166</v>
      </c>
      <c r="C761" s="3" t="s">
        <v>425</v>
      </c>
      <c r="D761" s="3">
        <v>5</v>
      </c>
      <c r="E761" s="3">
        <v>11000</v>
      </c>
      <c r="F761" s="3" t="s">
        <v>429</v>
      </c>
    </row>
    <row r="762" spans="1:6" hidden="1">
      <c r="A762" s="14">
        <v>42006</v>
      </c>
      <c r="B762" s="3" t="s">
        <v>166</v>
      </c>
      <c r="C762" s="3" t="s">
        <v>425</v>
      </c>
      <c r="D762" s="3">
        <v>5</v>
      </c>
      <c r="E762" s="3">
        <v>11000</v>
      </c>
      <c r="F762" s="3" t="s">
        <v>429</v>
      </c>
    </row>
    <row r="763" spans="1:6" hidden="1">
      <c r="A763" s="14">
        <v>42012</v>
      </c>
      <c r="B763" s="3" t="s">
        <v>166</v>
      </c>
      <c r="C763" s="3" t="s">
        <v>425</v>
      </c>
      <c r="D763" s="3">
        <v>5</v>
      </c>
      <c r="E763" s="3">
        <v>11000</v>
      </c>
      <c r="F763" s="3" t="s">
        <v>429</v>
      </c>
    </row>
    <row r="764" spans="1:6" hidden="1">
      <c r="A764" s="14">
        <v>42043</v>
      </c>
      <c r="B764" s="3" t="s">
        <v>152</v>
      </c>
      <c r="C764" s="3" t="s">
        <v>415</v>
      </c>
      <c r="D764" s="3">
        <v>5</v>
      </c>
      <c r="E764" s="3">
        <v>9000</v>
      </c>
      <c r="F764" s="3" t="s">
        <v>430</v>
      </c>
    </row>
    <row r="765" spans="1:6" hidden="1">
      <c r="A765" s="14">
        <v>42046</v>
      </c>
      <c r="B765" s="3" t="s">
        <v>152</v>
      </c>
      <c r="C765" s="3" t="s">
        <v>415</v>
      </c>
      <c r="D765" s="3">
        <v>5</v>
      </c>
      <c r="E765" s="3">
        <v>9000</v>
      </c>
      <c r="F765" s="3" t="s">
        <v>430</v>
      </c>
    </row>
    <row r="766" spans="1:6" hidden="1">
      <c r="A766" s="14">
        <v>42047</v>
      </c>
      <c r="B766" s="3" t="s">
        <v>152</v>
      </c>
      <c r="C766" s="3" t="s">
        <v>415</v>
      </c>
      <c r="D766" s="3">
        <v>5</v>
      </c>
      <c r="E766" s="3">
        <v>9000</v>
      </c>
      <c r="F766" s="3" t="s">
        <v>430</v>
      </c>
    </row>
    <row r="767" spans="1:6" hidden="1">
      <c r="A767" s="14">
        <v>42048</v>
      </c>
      <c r="B767" s="3" t="s">
        <v>152</v>
      </c>
      <c r="C767" s="3" t="s">
        <v>415</v>
      </c>
      <c r="D767" s="3">
        <v>5</v>
      </c>
      <c r="E767" s="3">
        <v>9000</v>
      </c>
      <c r="F767" s="3" t="s">
        <v>430</v>
      </c>
    </row>
    <row r="768" spans="1:6" hidden="1">
      <c r="A768" s="14">
        <v>42049</v>
      </c>
      <c r="B768" s="3" t="s">
        <v>152</v>
      </c>
      <c r="C768" s="3" t="s">
        <v>425</v>
      </c>
      <c r="D768" s="3">
        <v>5</v>
      </c>
      <c r="E768" s="3">
        <v>11000</v>
      </c>
      <c r="F768" s="3" t="s">
        <v>430</v>
      </c>
    </row>
    <row r="769" spans="1:6" hidden="1">
      <c r="A769" s="14">
        <v>42053</v>
      </c>
      <c r="B769" s="3" t="s">
        <v>152</v>
      </c>
      <c r="C769" s="3" t="s">
        <v>425</v>
      </c>
      <c r="D769" s="3">
        <v>5</v>
      </c>
      <c r="E769" s="3">
        <v>11000</v>
      </c>
      <c r="F769" s="3" t="s">
        <v>430</v>
      </c>
    </row>
    <row r="770" spans="1:6" hidden="1">
      <c r="A770" s="14">
        <v>42057</v>
      </c>
      <c r="B770" s="3" t="s">
        <v>152</v>
      </c>
      <c r="C770" s="3" t="s">
        <v>425</v>
      </c>
      <c r="D770" s="3">
        <v>5</v>
      </c>
      <c r="E770" s="3">
        <v>11000</v>
      </c>
      <c r="F770" s="3" t="s">
        <v>430</v>
      </c>
    </row>
    <row r="771" spans="1:6" hidden="1">
      <c r="A771" s="14">
        <v>42062</v>
      </c>
      <c r="B771" s="3" t="s">
        <v>152</v>
      </c>
      <c r="C771" s="3" t="s">
        <v>425</v>
      </c>
      <c r="D771" s="3">
        <v>5</v>
      </c>
      <c r="E771" s="3">
        <v>11000</v>
      </c>
      <c r="F771" s="3" t="s">
        <v>430</v>
      </c>
    </row>
    <row r="772" spans="1:6" hidden="1">
      <c r="A772" s="14">
        <v>42109</v>
      </c>
      <c r="B772" s="3" t="s">
        <v>166</v>
      </c>
      <c r="C772" s="3" t="s">
        <v>415</v>
      </c>
      <c r="D772" s="3">
        <v>5</v>
      </c>
      <c r="E772" s="3">
        <v>9000</v>
      </c>
      <c r="F772" s="3" t="s">
        <v>431</v>
      </c>
    </row>
    <row r="773" spans="1:6" hidden="1">
      <c r="A773" s="14">
        <v>42110</v>
      </c>
      <c r="B773" s="3" t="s">
        <v>166</v>
      </c>
      <c r="C773" s="3" t="s">
        <v>415</v>
      </c>
      <c r="D773" s="3">
        <v>5</v>
      </c>
      <c r="E773" s="3">
        <v>9000</v>
      </c>
      <c r="F773" s="3" t="s">
        <v>431</v>
      </c>
    </row>
    <row r="774" spans="1:6" hidden="1">
      <c r="A774" s="14">
        <v>42111</v>
      </c>
      <c r="B774" s="3" t="s">
        <v>166</v>
      </c>
      <c r="C774" s="3" t="s">
        <v>415</v>
      </c>
      <c r="D774" s="3">
        <v>5</v>
      </c>
      <c r="E774" s="3">
        <v>9000</v>
      </c>
      <c r="F774" s="3" t="s">
        <v>431</v>
      </c>
    </row>
    <row r="775" spans="1:6" hidden="1">
      <c r="A775" s="14">
        <v>42112</v>
      </c>
      <c r="B775" s="3" t="s">
        <v>166</v>
      </c>
      <c r="C775" s="3" t="s">
        <v>415</v>
      </c>
      <c r="D775" s="3">
        <v>5</v>
      </c>
      <c r="E775" s="3">
        <v>9000</v>
      </c>
      <c r="F775" s="3" t="s">
        <v>431</v>
      </c>
    </row>
    <row r="776" spans="1:6" hidden="1">
      <c r="A776" s="14">
        <v>42113</v>
      </c>
      <c r="B776" s="3" t="s">
        <v>166</v>
      </c>
      <c r="C776" s="3" t="s">
        <v>425</v>
      </c>
      <c r="D776" s="3">
        <v>5</v>
      </c>
      <c r="E776" s="3">
        <v>11000</v>
      </c>
      <c r="F776" s="3" t="s">
        <v>431</v>
      </c>
    </row>
    <row r="777" spans="1:6" hidden="1">
      <c r="A777" s="14">
        <v>42117</v>
      </c>
      <c r="B777" s="3" t="s">
        <v>166</v>
      </c>
      <c r="C777" s="3" t="s">
        <v>425</v>
      </c>
      <c r="D777" s="3">
        <v>5</v>
      </c>
      <c r="E777" s="3">
        <v>11000</v>
      </c>
      <c r="F777" s="3" t="s">
        <v>431</v>
      </c>
    </row>
    <row r="778" spans="1:6" hidden="1">
      <c r="A778" s="14">
        <v>42120</v>
      </c>
      <c r="B778" s="3" t="s">
        <v>166</v>
      </c>
      <c r="C778" s="3" t="s">
        <v>425</v>
      </c>
      <c r="D778" s="3">
        <v>5</v>
      </c>
      <c r="E778" s="3">
        <v>11000</v>
      </c>
      <c r="F778" s="3" t="s">
        <v>431</v>
      </c>
    </row>
    <row r="779" spans="1:6" hidden="1">
      <c r="A779" s="14">
        <v>42126</v>
      </c>
      <c r="B779" s="3" t="s">
        <v>166</v>
      </c>
      <c r="C779" s="3" t="s">
        <v>425</v>
      </c>
      <c r="D779" s="3">
        <v>5</v>
      </c>
      <c r="E779" s="3">
        <v>11000</v>
      </c>
      <c r="F779" s="3" t="s">
        <v>431</v>
      </c>
    </row>
    <row r="780" spans="1:6" hidden="1">
      <c r="A780" s="14">
        <v>41028</v>
      </c>
      <c r="B780" s="3" t="s">
        <v>152</v>
      </c>
      <c r="C780" s="3" t="s">
        <v>425</v>
      </c>
      <c r="D780" s="3">
        <v>6</v>
      </c>
      <c r="E780" s="3">
        <v>13200</v>
      </c>
      <c r="F780" s="3" t="s">
        <v>413</v>
      </c>
    </row>
    <row r="781" spans="1:6" hidden="1">
      <c r="A781" s="14">
        <v>41032</v>
      </c>
      <c r="B781" s="3" t="s">
        <v>152</v>
      </c>
      <c r="C781" s="3" t="s">
        <v>425</v>
      </c>
      <c r="D781" s="3">
        <v>6</v>
      </c>
      <c r="E781" s="3">
        <v>13200</v>
      </c>
      <c r="F781" s="3" t="s">
        <v>413</v>
      </c>
    </row>
    <row r="782" spans="1:6" hidden="1">
      <c r="A782" s="14">
        <v>41059</v>
      </c>
      <c r="B782" s="3" t="s">
        <v>166</v>
      </c>
      <c r="C782" s="3" t="s">
        <v>425</v>
      </c>
      <c r="D782" s="3">
        <v>6</v>
      </c>
      <c r="E782" s="3">
        <v>13200</v>
      </c>
      <c r="F782" s="3" t="s">
        <v>412</v>
      </c>
    </row>
    <row r="783" spans="1:6" hidden="1">
      <c r="A783" s="14">
        <v>41061</v>
      </c>
      <c r="B783" s="3" t="s">
        <v>166</v>
      </c>
      <c r="C783" s="3" t="s">
        <v>425</v>
      </c>
      <c r="D783" s="3">
        <v>6</v>
      </c>
      <c r="E783" s="3">
        <v>13200</v>
      </c>
      <c r="F783" s="3" t="s">
        <v>412</v>
      </c>
    </row>
    <row r="784" spans="1:6" hidden="1">
      <c r="A784" s="14">
        <v>41108</v>
      </c>
      <c r="B784" s="3" t="s">
        <v>152</v>
      </c>
      <c r="C784" s="3" t="s">
        <v>425</v>
      </c>
      <c r="D784" s="3">
        <v>6</v>
      </c>
      <c r="E784" s="3">
        <v>13200</v>
      </c>
      <c r="F784" s="3" t="s">
        <v>414</v>
      </c>
    </row>
    <row r="785" spans="1:6" hidden="1">
      <c r="A785" s="14">
        <v>41111</v>
      </c>
      <c r="B785" s="3" t="s">
        <v>152</v>
      </c>
      <c r="C785" s="3" t="s">
        <v>425</v>
      </c>
      <c r="D785" s="3">
        <v>6</v>
      </c>
      <c r="E785" s="3">
        <v>13200</v>
      </c>
      <c r="F785" s="3" t="s">
        <v>414</v>
      </c>
    </row>
    <row r="786" spans="1:6" hidden="1">
      <c r="A786" s="14">
        <v>41119</v>
      </c>
      <c r="B786" s="3" t="s">
        <v>166</v>
      </c>
      <c r="C786" s="3" t="s">
        <v>425</v>
      </c>
      <c r="D786" s="3">
        <v>6</v>
      </c>
      <c r="E786" s="3">
        <v>13200</v>
      </c>
      <c r="F786" s="3" t="s">
        <v>414</v>
      </c>
    </row>
    <row r="787" spans="1:6" hidden="1">
      <c r="A787" s="14">
        <v>41123</v>
      </c>
      <c r="B787" s="3" t="s">
        <v>166</v>
      </c>
      <c r="C787" s="3" t="s">
        <v>425</v>
      </c>
      <c r="D787" s="3">
        <v>6</v>
      </c>
      <c r="E787" s="3">
        <v>13200</v>
      </c>
      <c r="F787" s="3" t="s">
        <v>414</v>
      </c>
    </row>
    <row r="788" spans="1:6" hidden="1">
      <c r="A788" s="14">
        <v>41173</v>
      </c>
      <c r="B788" s="3" t="s">
        <v>166</v>
      </c>
      <c r="C788" s="3" t="s">
        <v>425</v>
      </c>
      <c r="D788" s="3">
        <v>6</v>
      </c>
      <c r="E788" s="3">
        <v>13200</v>
      </c>
      <c r="F788" s="3" t="s">
        <v>263</v>
      </c>
    </row>
    <row r="789" spans="1:6" hidden="1">
      <c r="A789" s="14">
        <v>41180</v>
      </c>
      <c r="B789" s="3" t="s">
        <v>166</v>
      </c>
      <c r="C789" s="3" t="s">
        <v>425</v>
      </c>
      <c r="D789" s="3">
        <v>6</v>
      </c>
      <c r="E789" s="3">
        <v>13200</v>
      </c>
      <c r="F789" s="3" t="s">
        <v>263</v>
      </c>
    </row>
    <row r="790" spans="1:6" hidden="1">
      <c r="A790" s="14">
        <v>41187</v>
      </c>
      <c r="B790" s="3" t="s">
        <v>152</v>
      </c>
      <c r="C790" s="3" t="s">
        <v>425</v>
      </c>
      <c r="D790" s="3">
        <v>6</v>
      </c>
      <c r="E790" s="3">
        <v>13200</v>
      </c>
      <c r="F790" s="3" t="s">
        <v>263</v>
      </c>
    </row>
    <row r="791" spans="1:6" hidden="1">
      <c r="A791" s="14">
        <v>41189</v>
      </c>
      <c r="B791" s="3" t="s">
        <v>152</v>
      </c>
      <c r="C791" s="3" t="s">
        <v>425</v>
      </c>
      <c r="D791" s="3">
        <v>6</v>
      </c>
      <c r="E791" s="3">
        <v>13200</v>
      </c>
      <c r="F791" s="3" t="s">
        <v>263</v>
      </c>
    </row>
    <row r="792" spans="1:6" hidden="1">
      <c r="A792" s="14">
        <v>41364</v>
      </c>
      <c r="B792" s="3" t="s">
        <v>152</v>
      </c>
      <c r="C792" s="3" t="s">
        <v>423</v>
      </c>
      <c r="D792" s="3">
        <v>6</v>
      </c>
      <c r="E792" s="3">
        <v>9000</v>
      </c>
      <c r="F792" s="3" t="s">
        <v>419</v>
      </c>
    </row>
    <row r="793" spans="1:6" hidden="1">
      <c r="A793" s="14">
        <v>41375</v>
      </c>
      <c r="B793" s="3" t="s">
        <v>152</v>
      </c>
      <c r="C793" s="3" t="s">
        <v>423</v>
      </c>
      <c r="D793" s="3">
        <v>6</v>
      </c>
      <c r="E793" s="3">
        <v>9000</v>
      </c>
      <c r="F793" s="3" t="s">
        <v>419</v>
      </c>
    </row>
    <row r="794" spans="1:6" hidden="1">
      <c r="A794" s="14">
        <v>41376</v>
      </c>
      <c r="B794" s="3" t="s">
        <v>152</v>
      </c>
      <c r="C794" s="3" t="s">
        <v>423</v>
      </c>
      <c r="D794" s="3">
        <v>6</v>
      </c>
      <c r="E794" s="3">
        <v>9000</v>
      </c>
      <c r="F794" s="3" t="s">
        <v>419</v>
      </c>
    </row>
    <row r="795" spans="1:6" hidden="1">
      <c r="A795" s="14">
        <v>41384</v>
      </c>
      <c r="B795" s="3" t="s">
        <v>166</v>
      </c>
      <c r="C795" s="3" t="s">
        <v>411</v>
      </c>
      <c r="D795" s="3">
        <v>6</v>
      </c>
      <c r="E795" s="3">
        <v>19800</v>
      </c>
      <c r="F795" s="3" t="s">
        <v>419</v>
      </c>
    </row>
    <row r="796" spans="1:6" hidden="1">
      <c r="A796" s="14">
        <v>41388</v>
      </c>
      <c r="B796" s="3" t="s">
        <v>166</v>
      </c>
      <c r="C796" s="3" t="s">
        <v>411</v>
      </c>
      <c r="D796" s="3">
        <v>6</v>
      </c>
      <c r="E796" s="3">
        <v>19800</v>
      </c>
      <c r="F796" s="3" t="s">
        <v>419</v>
      </c>
    </row>
    <row r="797" spans="1:6" hidden="1">
      <c r="A797" s="14">
        <v>41390</v>
      </c>
      <c r="B797" s="3" t="s">
        <v>166</v>
      </c>
      <c r="C797" s="3" t="s">
        <v>411</v>
      </c>
      <c r="D797" s="3">
        <v>6</v>
      </c>
      <c r="E797" s="3">
        <v>19800</v>
      </c>
      <c r="F797" s="3" t="s">
        <v>419</v>
      </c>
    </row>
    <row r="798" spans="1:6" hidden="1">
      <c r="A798" s="14">
        <v>41404</v>
      </c>
      <c r="B798" s="3" t="s">
        <v>166</v>
      </c>
      <c r="C798" s="3" t="s">
        <v>425</v>
      </c>
      <c r="D798" s="3">
        <v>6</v>
      </c>
      <c r="E798" s="3">
        <v>13200</v>
      </c>
      <c r="F798" s="3" t="s">
        <v>419</v>
      </c>
    </row>
    <row r="799" spans="1:6" hidden="1">
      <c r="A799" s="14">
        <v>41412</v>
      </c>
      <c r="B799" s="3" t="s">
        <v>166</v>
      </c>
      <c r="C799" s="3" t="s">
        <v>425</v>
      </c>
      <c r="D799" s="3">
        <v>6</v>
      </c>
      <c r="E799" s="3">
        <v>13200</v>
      </c>
      <c r="F799" s="3" t="s">
        <v>419</v>
      </c>
    </row>
    <row r="800" spans="1:6" hidden="1">
      <c r="A800" s="14">
        <v>41413</v>
      </c>
      <c r="B800" s="3" t="s">
        <v>166</v>
      </c>
      <c r="C800" s="3" t="s">
        <v>425</v>
      </c>
      <c r="D800" s="3">
        <v>6</v>
      </c>
      <c r="E800" s="3">
        <v>13200</v>
      </c>
      <c r="F800" s="3" t="s">
        <v>419</v>
      </c>
    </row>
    <row r="801" spans="1:6" hidden="1">
      <c r="A801" s="14">
        <v>41423</v>
      </c>
      <c r="B801" s="3" t="s">
        <v>152</v>
      </c>
      <c r="C801" s="3" t="s">
        <v>423</v>
      </c>
      <c r="D801" s="3">
        <v>6</v>
      </c>
      <c r="E801" s="3">
        <v>9000</v>
      </c>
      <c r="F801" s="3" t="s">
        <v>420</v>
      </c>
    </row>
    <row r="802" spans="1:6" hidden="1">
      <c r="A802" s="14">
        <v>41432</v>
      </c>
      <c r="B802" s="3" t="s">
        <v>152</v>
      </c>
      <c r="C802" s="3" t="s">
        <v>423</v>
      </c>
      <c r="D802" s="3">
        <v>6</v>
      </c>
      <c r="E802" s="3">
        <v>9000</v>
      </c>
      <c r="F802" s="3" t="s">
        <v>420</v>
      </c>
    </row>
    <row r="803" spans="1:6" hidden="1">
      <c r="A803" s="14">
        <v>41433</v>
      </c>
      <c r="B803" s="3" t="s">
        <v>152</v>
      </c>
      <c r="C803" s="3" t="s">
        <v>423</v>
      </c>
      <c r="D803" s="3">
        <v>6</v>
      </c>
      <c r="E803" s="3">
        <v>9000</v>
      </c>
      <c r="F803" s="3" t="s">
        <v>420</v>
      </c>
    </row>
    <row r="804" spans="1:6" hidden="1">
      <c r="A804" s="14">
        <v>41445</v>
      </c>
      <c r="B804" s="3" t="s">
        <v>166</v>
      </c>
      <c r="C804" s="3" t="s">
        <v>411</v>
      </c>
      <c r="D804" s="3">
        <v>6</v>
      </c>
      <c r="E804" s="3">
        <v>19800</v>
      </c>
      <c r="F804" s="3" t="s">
        <v>420</v>
      </c>
    </row>
    <row r="805" spans="1:6" hidden="1">
      <c r="A805" s="14">
        <v>41447</v>
      </c>
      <c r="B805" s="3" t="s">
        <v>166</v>
      </c>
      <c r="C805" s="3" t="s">
        <v>411</v>
      </c>
      <c r="D805" s="3">
        <v>6</v>
      </c>
      <c r="E805" s="3">
        <v>19800</v>
      </c>
      <c r="F805" s="3" t="s">
        <v>420</v>
      </c>
    </row>
    <row r="806" spans="1:6" hidden="1">
      <c r="A806" s="14">
        <v>41451</v>
      </c>
      <c r="B806" s="3" t="s">
        <v>166</v>
      </c>
      <c r="C806" s="3" t="s">
        <v>411</v>
      </c>
      <c r="D806" s="3">
        <v>6</v>
      </c>
      <c r="E806" s="3">
        <v>19800</v>
      </c>
      <c r="F806" s="3" t="s">
        <v>420</v>
      </c>
    </row>
    <row r="807" spans="1:6" hidden="1">
      <c r="A807" s="14">
        <v>41467</v>
      </c>
      <c r="B807" s="3" t="s">
        <v>166</v>
      </c>
      <c r="C807" s="3" t="s">
        <v>425</v>
      </c>
      <c r="D807" s="3">
        <v>6</v>
      </c>
      <c r="E807" s="3">
        <v>13200</v>
      </c>
      <c r="F807" s="3" t="s">
        <v>420</v>
      </c>
    </row>
    <row r="808" spans="1:6" hidden="1">
      <c r="A808" s="14">
        <v>41475</v>
      </c>
      <c r="B808" s="3" t="s">
        <v>166</v>
      </c>
      <c r="C808" s="3" t="s">
        <v>425</v>
      </c>
      <c r="D808" s="3">
        <v>6</v>
      </c>
      <c r="E808" s="3">
        <v>13200</v>
      </c>
      <c r="F808" s="3" t="s">
        <v>420</v>
      </c>
    </row>
    <row r="809" spans="1:6" hidden="1">
      <c r="A809" s="14">
        <v>41476</v>
      </c>
      <c r="B809" s="3" t="s">
        <v>166</v>
      </c>
      <c r="C809" s="3" t="s">
        <v>425</v>
      </c>
      <c r="D809" s="3">
        <v>6</v>
      </c>
      <c r="E809" s="3">
        <v>13200</v>
      </c>
      <c r="F809" s="3" t="s">
        <v>420</v>
      </c>
    </row>
    <row r="810" spans="1:6" hidden="1">
      <c r="A810" s="14">
        <v>41481</v>
      </c>
      <c r="B810" s="3" t="s">
        <v>166</v>
      </c>
      <c r="C810" s="3" t="s">
        <v>423</v>
      </c>
      <c r="D810" s="3">
        <v>6</v>
      </c>
      <c r="E810" s="3">
        <v>9000</v>
      </c>
      <c r="F810" s="3" t="s">
        <v>421</v>
      </c>
    </row>
    <row r="811" spans="1:6" hidden="1">
      <c r="A811" s="14">
        <v>41490</v>
      </c>
      <c r="B811" s="3" t="s">
        <v>166</v>
      </c>
      <c r="C811" s="3" t="s">
        <v>423</v>
      </c>
      <c r="D811" s="3">
        <v>6</v>
      </c>
      <c r="E811" s="3">
        <v>9000</v>
      </c>
      <c r="F811" s="3" t="s">
        <v>421</v>
      </c>
    </row>
    <row r="812" spans="1:6" hidden="1">
      <c r="A812" s="14">
        <v>41493</v>
      </c>
      <c r="B812" s="3" t="s">
        <v>166</v>
      </c>
      <c r="C812" s="3" t="s">
        <v>423</v>
      </c>
      <c r="D812" s="3">
        <v>6</v>
      </c>
      <c r="E812" s="3">
        <v>9000</v>
      </c>
      <c r="F812" s="3" t="s">
        <v>421</v>
      </c>
    </row>
    <row r="813" spans="1:6" hidden="1">
      <c r="A813" s="14">
        <v>41500</v>
      </c>
      <c r="B813" s="3" t="s">
        <v>152</v>
      </c>
      <c r="C813" s="3" t="s">
        <v>411</v>
      </c>
      <c r="D813" s="3">
        <v>6</v>
      </c>
      <c r="E813" s="3">
        <v>19800</v>
      </c>
      <c r="F813" s="3" t="s">
        <v>421</v>
      </c>
    </row>
    <row r="814" spans="1:6" hidden="1">
      <c r="A814" s="14">
        <v>41502</v>
      </c>
      <c r="B814" s="3" t="s">
        <v>152</v>
      </c>
      <c r="C814" s="3" t="s">
        <v>411</v>
      </c>
      <c r="D814" s="3">
        <v>6</v>
      </c>
      <c r="E814" s="3">
        <v>19800</v>
      </c>
      <c r="F814" s="3" t="s">
        <v>421</v>
      </c>
    </row>
    <row r="815" spans="1:6" hidden="1">
      <c r="A815" s="14">
        <v>41504</v>
      </c>
      <c r="B815" s="3" t="s">
        <v>152</v>
      </c>
      <c r="C815" s="3" t="s">
        <v>411</v>
      </c>
      <c r="D815" s="3">
        <v>6</v>
      </c>
      <c r="E815" s="3">
        <v>19800</v>
      </c>
      <c r="F815" s="3" t="s">
        <v>421</v>
      </c>
    </row>
    <row r="816" spans="1:6" hidden="1">
      <c r="A816" s="14">
        <v>41517</v>
      </c>
      <c r="B816" s="3" t="s">
        <v>152</v>
      </c>
      <c r="C816" s="3" t="s">
        <v>425</v>
      </c>
      <c r="D816" s="3">
        <v>6</v>
      </c>
      <c r="E816" s="3">
        <v>13200</v>
      </c>
      <c r="F816" s="3" t="s">
        <v>421</v>
      </c>
    </row>
    <row r="817" spans="1:6" hidden="1">
      <c r="A817" s="14">
        <v>41525</v>
      </c>
      <c r="B817" s="3" t="s">
        <v>152</v>
      </c>
      <c r="C817" s="3" t="s">
        <v>425</v>
      </c>
      <c r="D817" s="3">
        <v>6</v>
      </c>
      <c r="E817" s="3">
        <v>13200</v>
      </c>
      <c r="F817" s="3" t="s">
        <v>421</v>
      </c>
    </row>
    <row r="818" spans="1:6" hidden="1">
      <c r="A818" s="14">
        <v>41528</v>
      </c>
      <c r="B818" s="3" t="s">
        <v>152</v>
      </c>
      <c r="C818" s="3" t="s">
        <v>425</v>
      </c>
      <c r="D818" s="3">
        <v>6</v>
      </c>
      <c r="E818" s="3">
        <v>13200</v>
      </c>
      <c r="F818" s="3" t="s">
        <v>421</v>
      </c>
    </row>
    <row r="819" spans="1:6" hidden="1">
      <c r="A819" s="14">
        <v>41530</v>
      </c>
      <c r="B819" s="3" t="s">
        <v>152</v>
      </c>
      <c r="C819" s="3" t="s">
        <v>423</v>
      </c>
      <c r="D819" s="3">
        <v>6</v>
      </c>
      <c r="E819" s="3">
        <v>9000</v>
      </c>
      <c r="F819" s="3" t="s">
        <v>422</v>
      </c>
    </row>
    <row r="820" spans="1:6" hidden="1">
      <c r="A820" s="14">
        <v>41535</v>
      </c>
      <c r="B820" s="3" t="s">
        <v>166</v>
      </c>
      <c r="C820" s="3" t="s">
        <v>423</v>
      </c>
      <c r="D820" s="3">
        <v>6</v>
      </c>
      <c r="E820" s="3">
        <v>9000</v>
      </c>
      <c r="F820" s="3" t="s">
        <v>422</v>
      </c>
    </row>
    <row r="821" spans="1:6" hidden="1">
      <c r="A821" s="14">
        <v>41544</v>
      </c>
      <c r="B821" s="3" t="s">
        <v>166</v>
      </c>
      <c r="C821" s="3" t="s">
        <v>423</v>
      </c>
      <c r="D821" s="3">
        <v>6</v>
      </c>
      <c r="E821" s="3">
        <v>9000</v>
      </c>
      <c r="F821" s="3" t="s">
        <v>422</v>
      </c>
    </row>
    <row r="822" spans="1:6" hidden="1">
      <c r="A822" s="14">
        <v>41545</v>
      </c>
      <c r="B822" s="3" t="s">
        <v>166</v>
      </c>
      <c r="C822" s="3" t="s">
        <v>423</v>
      </c>
      <c r="D822" s="3">
        <v>6</v>
      </c>
      <c r="E822" s="3">
        <v>9000</v>
      </c>
      <c r="F822" s="3" t="s">
        <v>422</v>
      </c>
    </row>
    <row r="823" spans="1:6" hidden="1">
      <c r="A823" s="14">
        <v>41552</v>
      </c>
      <c r="B823" s="3" t="s">
        <v>166</v>
      </c>
      <c r="C823" s="3" t="s">
        <v>411</v>
      </c>
      <c r="D823" s="3">
        <v>6</v>
      </c>
      <c r="E823" s="3">
        <v>19800</v>
      </c>
      <c r="F823" s="3" t="s">
        <v>422</v>
      </c>
    </row>
    <row r="824" spans="1:6" hidden="1">
      <c r="A824" s="14">
        <v>41557</v>
      </c>
      <c r="B824" s="3" t="s">
        <v>152</v>
      </c>
      <c r="C824" s="3" t="s">
        <v>411</v>
      </c>
      <c r="D824" s="3">
        <v>6</v>
      </c>
      <c r="E824" s="3">
        <v>19800</v>
      </c>
      <c r="F824" s="3" t="s">
        <v>422</v>
      </c>
    </row>
    <row r="825" spans="1:6" hidden="1">
      <c r="A825" s="14">
        <v>41559</v>
      </c>
      <c r="B825" s="3" t="s">
        <v>152</v>
      </c>
      <c r="C825" s="3" t="s">
        <v>411</v>
      </c>
      <c r="D825" s="3">
        <v>6</v>
      </c>
      <c r="E825" s="3">
        <v>19800</v>
      </c>
      <c r="F825" s="3" t="s">
        <v>422</v>
      </c>
    </row>
    <row r="826" spans="1:6" hidden="1">
      <c r="A826" s="14">
        <v>41563</v>
      </c>
      <c r="B826" s="3" t="s">
        <v>152</v>
      </c>
      <c r="C826" s="3" t="s">
        <v>411</v>
      </c>
      <c r="D826" s="3">
        <v>6</v>
      </c>
      <c r="E826" s="3">
        <v>19800</v>
      </c>
      <c r="F826" s="3" t="s">
        <v>422</v>
      </c>
    </row>
    <row r="827" spans="1:6" hidden="1">
      <c r="A827" s="14">
        <v>41574</v>
      </c>
      <c r="B827" s="3" t="s">
        <v>166</v>
      </c>
      <c r="C827" s="3" t="s">
        <v>425</v>
      </c>
      <c r="D827" s="3">
        <v>6</v>
      </c>
      <c r="E827" s="3">
        <v>13200</v>
      </c>
      <c r="F827" s="3" t="s">
        <v>422</v>
      </c>
    </row>
    <row r="828" spans="1:6" hidden="1">
      <c r="A828" s="14">
        <v>41580</v>
      </c>
      <c r="B828" s="3" t="s">
        <v>152</v>
      </c>
      <c r="C828" s="3" t="s">
        <v>425</v>
      </c>
      <c r="D828" s="3">
        <v>6</v>
      </c>
      <c r="E828" s="3">
        <v>13200</v>
      </c>
      <c r="F828" s="3" t="s">
        <v>422</v>
      </c>
    </row>
    <row r="829" spans="1:6" hidden="1">
      <c r="A829" s="14">
        <v>41588</v>
      </c>
      <c r="B829" s="3" t="s">
        <v>152</v>
      </c>
      <c r="C829" s="3" t="s">
        <v>425</v>
      </c>
      <c r="D829" s="3">
        <v>6</v>
      </c>
      <c r="E829" s="3">
        <v>13200</v>
      </c>
      <c r="F829" s="3" t="s">
        <v>422</v>
      </c>
    </row>
    <row r="830" spans="1:6" hidden="1">
      <c r="A830" s="14">
        <v>41591</v>
      </c>
      <c r="B830" s="3" t="s">
        <v>152</v>
      </c>
      <c r="C830" s="3" t="s">
        <v>425</v>
      </c>
      <c r="D830" s="3">
        <v>6</v>
      </c>
      <c r="E830" s="3">
        <v>13200</v>
      </c>
      <c r="F830" s="3" t="s">
        <v>422</v>
      </c>
    </row>
    <row r="831" spans="1:6" hidden="1">
      <c r="A831" s="14">
        <v>41202</v>
      </c>
      <c r="B831" s="3" t="s">
        <v>152</v>
      </c>
      <c r="C831" s="3" t="s">
        <v>423</v>
      </c>
      <c r="D831" s="3">
        <v>7</v>
      </c>
      <c r="E831" s="3">
        <v>10500</v>
      </c>
      <c r="F831" s="3" t="s">
        <v>264</v>
      </c>
    </row>
    <row r="832" spans="1:6" hidden="1">
      <c r="A832" s="14">
        <v>41203</v>
      </c>
      <c r="B832" s="3" t="s">
        <v>152</v>
      </c>
      <c r="C832" s="3" t="s">
        <v>423</v>
      </c>
      <c r="D832" s="3">
        <v>7</v>
      </c>
      <c r="E832" s="3">
        <v>10500</v>
      </c>
      <c r="F832" s="3" t="s">
        <v>264</v>
      </c>
    </row>
    <row r="833" spans="1:6" hidden="1">
      <c r="A833" s="14">
        <v>41238</v>
      </c>
      <c r="B833" s="3" t="s">
        <v>166</v>
      </c>
      <c r="C833" s="3" t="s">
        <v>423</v>
      </c>
      <c r="D833" s="3">
        <v>7</v>
      </c>
      <c r="E833" s="3">
        <v>10500</v>
      </c>
      <c r="F833" s="3" t="s">
        <v>416</v>
      </c>
    </row>
    <row r="834" spans="1:6" hidden="1">
      <c r="A834" s="14">
        <v>41241</v>
      </c>
      <c r="B834" s="3" t="s">
        <v>166</v>
      </c>
      <c r="C834" s="3" t="s">
        <v>423</v>
      </c>
      <c r="D834" s="3">
        <v>7</v>
      </c>
      <c r="E834" s="3">
        <v>10500</v>
      </c>
      <c r="F834" s="3" t="s">
        <v>416</v>
      </c>
    </row>
    <row r="835" spans="1:6" hidden="1">
      <c r="A835" s="14">
        <v>41278</v>
      </c>
      <c r="B835" s="3" t="s">
        <v>166</v>
      </c>
      <c r="C835" s="3" t="s">
        <v>423</v>
      </c>
      <c r="D835" s="3">
        <v>7</v>
      </c>
      <c r="E835" s="3">
        <v>10500</v>
      </c>
      <c r="F835" s="3" t="s">
        <v>417</v>
      </c>
    </row>
    <row r="836" spans="1:6" hidden="1">
      <c r="A836" s="14">
        <v>41279</v>
      </c>
      <c r="B836" s="3" t="s">
        <v>166</v>
      </c>
      <c r="C836" s="3" t="s">
        <v>423</v>
      </c>
      <c r="D836" s="3">
        <v>7</v>
      </c>
      <c r="E836" s="3">
        <v>10500</v>
      </c>
      <c r="F836" s="3" t="s">
        <v>417</v>
      </c>
    </row>
    <row r="837" spans="1:6" hidden="1">
      <c r="A837" s="14">
        <v>41315</v>
      </c>
      <c r="B837" s="3" t="s">
        <v>166</v>
      </c>
      <c r="C837" s="3" t="s">
        <v>423</v>
      </c>
      <c r="D837" s="3">
        <v>7</v>
      </c>
      <c r="E837" s="3">
        <v>10500</v>
      </c>
      <c r="F837" s="3" t="s">
        <v>418</v>
      </c>
    </row>
    <row r="838" spans="1:6" hidden="1">
      <c r="A838" s="14">
        <v>41329</v>
      </c>
      <c r="B838" s="3" t="s">
        <v>152</v>
      </c>
      <c r="C838" s="3" t="s">
        <v>423</v>
      </c>
      <c r="D838" s="3">
        <v>7</v>
      </c>
      <c r="E838" s="3">
        <v>10500</v>
      </c>
      <c r="F838" s="3" t="s">
        <v>418</v>
      </c>
    </row>
    <row r="839" spans="1:6" hidden="1">
      <c r="A839" s="14">
        <v>41332</v>
      </c>
      <c r="B839" s="3" t="s">
        <v>152</v>
      </c>
      <c r="C839" s="3" t="s">
        <v>423</v>
      </c>
      <c r="D839" s="3">
        <v>7</v>
      </c>
      <c r="E839" s="3">
        <v>10500</v>
      </c>
      <c r="F839" s="3" t="s">
        <v>418</v>
      </c>
    </row>
    <row r="840" spans="1:6" hidden="1">
      <c r="A840" s="14">
        <v>41402</v>
      </c>
      <c r="B840" s="3" t="s">
        <v>152</v>
      </c>
      <c r="C840" s="3" t="s">
        <v>425</v>
      </c>
      <c r="D840" s="3">
        <v>7</v>
      </c>
      <c r="E840" s="3">
        <v>15400</v>
      </c>
      <c r="F840" s="3" t="s">
        <v>419</v>
      </c>
    </row>
    <row r="841" spans="1:6" hidden="1">
      <c r="A841" s="14">
        <v>41405</v>
      </c>
      <c r="B841" s="3" t="s">
        <v>152</v>
      </c>
      <c r="C841" s="3" t="s">
        <v>425</v>
      </c>
      <c r="D841" s="3">
        <v>7</v>
      </c>
      <c r="E841" s="3">
        <v>15400</v>
      </c>
      <c r="F841" s="3" t="s">
        <v>419</v>
      </c>
    </row>
    <row r="842" spans="1:6" hidden="1">
      <c r="A842" s="14">
        <v>41410</v>
      </c>
      <c r="B842" s="3" t="s">
        <v>152</v>
      </c>
      <c r="C842" s="3" t="s">
        <v>425</v>
      </c>
      <c r="D842" s="3">
        <v>7</v>
      </c>
      <c r="E842" s="3">
        <v>15400</v>
      </c>
      <c r="F842" s="3" t="s">
        <v>419</v>
      </c>
    </row>
    <row r="843" spans="1:6" hidden="1">
      <c r="A843" s="14">
        <v>41465</v>
      </c>
      <c r="B843" s="3" t="s">
        <v>152</v>
      </c>
      <c r="C843" s="3" t="s">
        <v>425</v>
      </c>
      <c r="D843" s="3">
        <v>7</v>
      </c>
      <c r="E843" s="3">
        <v>15400</v>
      </c>
      <c r="F843" s="3" t="s">
        <v>420</v>
      </c>
    </row>
    <row r="844" spans="1:6" hidden="1">
      <c r="A844" s="14">
        <v>41468</v>
      </c>
      <c r="B844" s="3" t="s">
        <v>152</v>
      </c>
      <c r="C844" s="3" t="s">
        <v>425</v>
      </c>
      <c r="D844" s="3">
        <v>7</v>
      </c>
      <c r="E844" s="3">
        <v>15400</v>
      </c>
      <c r="F844" s="3" t="s">
        <v>420</v>
      </c>
    </row>
    <row r="845" spans="1:6" hidden="1">
      <c r="A845" s="14">
        <v>41473</v>
      </c>
      <c r="B845" s="3" t="s">
        <v>152</v>
      </c>
      <c r="C845" s="3" t="s">
        <v>425</v>
      </c>
      <c r="D845" s="3">
        <v>7</v>
      </c>
      <c r="E845" s="3">
        <v>15400</v>
      </c>
      <c r="F845" s="3" t="s">
        <v>420</v>
      </c>
    </row>
    <row r="846" spans="1:6" hidden="1">
      <c r="A846" s="14">
        <v>41515</v>
      </c>
      <c r="B846" s="3" t="s">
        <v>166</v>
      </c>
      <c r="C846" s="3" t="s">
        <v>425</v>
      </c>
      <c r="D846" s="3">
        <v>7</v>
      </c>
      <c r="E846" s="3">
        <v>15400</v>
      </c>
      <c r="F846" s="3" t="s">
        <v>421</v>
      </c>
    </row>
    <row r="847" spans="1:6" hidden="1">
      <c r="A847" s="14">
        <v>41518</v>
      </c>
      <c r="B847" s="3" t="s">
        <v>166</v>
      </c>
      <c r="C847" s="3" t="s">
        <v>425</v>
      </c>
      <c r="D847" s="3">
        <v>7</v>
      </c>
      <c r="E847" s="3">
        <v>15400</v>
      </c>
      <c r="F847" s="3" t="s">
        <v>421</v>
      </c>
    </row>
    <row r="848" spans="1:6" hidden="1">
      <c r="A848" s="14">
        <v>41523</v>
      </c>
      <c r="B848" s="3" t="s">
        <v>166</v>
      </c>
      <c r="C848" s="3" t="s">
        <v>425</v>
      </c>
      <c r="D848" s="3">
        <v>7</v>
      </c>
      <c r="E848" s="3">
        <v>15400</v>
      </c>
      <c r="F848" s="3" t="s">
        <v>421</v>
      </c>
    </row>
    <row r="849" spans="1:6" hidden="1">
      <c r="A849" s="14">
        <v>41572</v>
      </c>
      <c r="B849" s="3" t="s">
        <v>152</v>
      </c>
      <c r="C849" s="3" t="s">
        <v>425</v>
      </c>
      <c r="D849" s="3">
        <v>7</v>
      </c>
      <c r="E849" s="3">
        <v>15400</v>
      </c>
      <c r="F849" s="3" t="s">
        <v>422</v>
      </c>
    </row>
    <row r="850" spans="1:6" hidden="1">
      <c r="A850" s="14">
        <v>41578</v>
      </c>
      <c r="B850" s="3" t="s">
        <v>166</v>
      </c>
      <c r="C850" s="3" t="s">
        <v>425</v>
      </c>
      <c r="D850" s="3">
        <v>7</v>
      </c>
      <c r="E850" s="3">
        <v>15400</v>
      </c>
      <c r="F850" s="3" t="s">
        <v>422</v>
      </c>
    </row>
    <row r="851" spans="1:6" hidden="1">
      <c r="A851" s="14">
        <v>41581</v>
      </c>
      <c r="B851" s="3" t="s">
        <v>166</v>
      </c>
      <c r="C851" s="3" t="s">
        <v>425</v>
      </c>
      <c r="D851" s="3">
        <v>7</v>
      </c>
      <c r="E851" s="3">
        <v>15400</v>
      </c>
      <c r="F851" s="3" t="s">
        <v>422</v>
      </c>
    </row>
    <row r="852" spans="1:6" hidden="1">
      <c r="A852" s="14">
        <v>41586</v>
      </c>
      <c r="B852" s="3" t="s">
        <v>166</v>
      </c>
      <c r="C852" s="3" t="s">
        <v>425</v>
      </c>
      <c r="D852" s="3">
        <v>7</v>
      </c>
      <c r="E852" s="3">
        <v>15400</v>
      </c>
      <c r="F852" s="3" t="s">
        <v>422</v>
      </c>
    </row>
    <row r="853" spans="1:6" hidden="1">
      <c r="A853" s="14">
        <v>41909</v>
      </c>
      <c r="B853" s="3" t="s">
        <v>152</v>
      </c>
      <c r="C853" s="3" t="s">
        <v>411</v>
      </c>
      <c r="D853" s="3">
        <v>7</v>
      </c>
      <c r="E853" s="3">
        <v>23100</v>
      </c>
      <c r="F853" s="3" t="s">
        <v>428</v>
      </c>
    </row>
    <row r="854" spans="1:6" hidden="1">
      <c r="A854" s="14">
        <v>41913</v>
      </c>
      <c r="B854" s="3" t="s">
        <v>152</v>
      </c>
      <c r="C854" s="3" t="s">
        <v>411</v>
      </c>
      <c r="D854" s="3">
        <v>7</v>
      </c>
      <c r="E854" s="3">
        <v>23100</v>
      </c>
      <c r="F854" s="3" t="s">
        <v>428</v>
      </c>
    </row>
    <row r="855" spans="1:6" hidden="1">
      <c r="A855" s="14">
        <v>41915</v>
      </c>
      <c r="B855" s="3" t="s">
        <v>152</v>
      </c>
      <c r="C855" s="3" t="s">
        <v>411</v>
      </c>
      <c r="D855" s="3">
        <v>7</v>
      </c>
      <c r="E855" s="3">
        <v>23100</v>
      </c>
      <c r="F855" s="3" t="s">
        <v>428</v>
      </c>
    </row>
    <row r="856" spans="1:6" hidden="1">
      <c r="A856" s="14">
        <v>41917</v>
      </c>
      <c r="B856" s="3" t="s">
        <v>152</v>
      </c>
      <c r="C856" s="3" t="s">
        <v>411</v>
      </c>
      <c r="D856" s="3">
        <v>7</v>
      </c>
      <c r="E856" s="3">
        <v>23100</v>
      </c>
      <c r="F856" s="3" t="s">
        <v>428</v>
      </c>
    </row>
    <row r="857" spans="1:6" hidden="1">
      <c r="A857" s="14">
        <v>41979</v>
      </c>
      <c r="B857" s="3" t="s">
        <v>152</v>
      </c>
      <c r="C857" s="3" t="s">
        <v>411</v>
      </c>
      <c r="D857" s="3">
        <v>7</v>
      </c>
      <c r="E857" s="3">
        <v>23100</v>
      </c>
      <c r="F857" s="3" t="s">
        <v>429</v>
      </c>
    </row>
    <row r="858" spans="1:6" hidden="1">
      <c r="A858" s="14">
        <v>41980</v>
      </c>
      <c r="B858" s="3" t="s">
        <v>166</v>
      </c>
      <c r="C858" s="3" t="s">
        <v>411</v>
      </c>
      <c r="D858" s="3">
        <v>7</v>
      </c>
      <c r="E858" s="3">
        <v>23100</v>
      </c>
      <c r="F858" s="3" t="s">
        <v>429</v>
      </c>
    </row>
    <row r="859" spans="1:6" hidden="1">
      <c r="A859" s="14">
        <v>41984</v>
      </c>
      <c r="B859" s="3" t="s">
        <v>166</v>
      </c>
      <c r="C859" s="3" t="s">
        <v>411</v>
      </c>
      <c r="D859" s="3">
        <v>7</v>
      </c>
      <c r="E859" s="3">
        <v>23100</v>
      </c>
      <c r="F859" s="3" t="s">
        <v>429</v>
      </c>
    </row>
    <row r="860" spans="1:6" hidden="1">
      <c r="A860" s="14">
        <v>41986</v>
      </c>
      <c r="B860" s="3" t="s">
        <v>166</v>
      </c>
      <c r="C860" s="3" t="s">
        <v>411</v>
      </c>
      <c r="D860" s="3">
        <v>7</v>
      </c>
      <c r="E860" s="3">
        <v>23100</v>
      </c>
      <c r="F860" s="3" t="s">
        <v>429</v>
      </c>
    </row>
    <row r="861" spans="1:6" hidden="1">
      <c r="A861" s="14">
        <v>41990</v>
      </c>
      <c r="B861" s="3" t="s">
        <v>166</v>
      </c>
      <c r="C861" s="3" t="s">
        <v>411</v>
      </c>
      <c r="D861" s="3">
        <v>7</v>
      </c>
      <c r="E861" s="3">
        <v>23100</v>
      </c>
      <c r="F861" s="3" t="s">
        <v>429</v>
      </c>
    </row>
    <row r="862" spans="1:6" hidden="1">
      <c r="A862" s="14">
        <v>42034</v>
      </c>
      <c r="B862" s="3" t="s">
        <v>152</v>
      </c>
      <c r="C862" s="3" t="s">
        <v>411</v>
      </c>
      <c r="D862" s="3">
        <v>7</v>
      </c>
      <c r="E862" s="3">
        <v>23100</v>
      </c>
      <c r="F862" s="3" t="s">
        <v>430</v>
      </c>
    </row>
    <row r="863" spans="1:6" hidden="1">
      <c r="A863" s="14">
        <v>42036</v>
      </c>
      <c r="B863" s="3" t="s">
        <v>152</v>
      </c>
      <c r="C863" s="3" t="s">
        <v>411</v>
      </c>
      <c r="D863" s="3">
        <v>7</v>
      </c>
      <c r="E863" s="3">
        <v>23100</v>
      </c>
      <c r="F863" s="3" t="s">
        <v>430</v>
      </c>
    </row>
    <row r="864" spans="1:6" hidden="1">
      <c r="A864" s="14">
        <v>42040</v>
      </c>
      <c r="B864" s="3" t="s">
        <v>152</v>
      </c>
      <c r="C864" s="3" t="s">
        <v>411</v>
      </c>
      <c r="D864" s="3">
        <v>7</v>
      </c>
      <c r="E864" s="3">
        <v>23100</v>
      </c>
      <c r="F864" s="3" t="s">
        <v>430</v>
      </c>
    </row>
    <row r="865" spans="1:6" hidden="1">
      <c r="A865" s="14">
        <v>42042</v>
      </c>
      <c r="B865" s="3" t="s">
        <v>152</v>
      </c>
      <c r="C865" s="3" t="s">
        <v>411</v>
      </c>
      <c r="D865" s="3">
        <v>7</v>
      </c>
      <c r="E865" s="3">
        <v>23100</v>
      </c>
      <c r="F865" s="3" t="s">
        <v>430</v>
      </c>
    </row>
    <row r="866" spans="1:6" hidden="1">
      <c r="A866" s="14">
        <v>42098</v>
      </c>
      <c r="B866" s="3" t="s">
        <v>166</v>
      </c>
      <c r="C866" s="3" t="s">
        <v>411</v>
      </c>
      <c r="D866" s="3">
        <v>7</v>
      </c>
      <c r="E866" s="3">
        <v>23100</v>
      </c>
      <c r="F866" s="3" t="s">
        <v>431</v>
      </c>
    </row>
    <row r="867" spans="1:6" hidden="1">
      <c r="A867" s="14">
        <v>42102</v>
      </c>
      <c r="B867" s="3" t="s">
        <v>166</v>
      </c>
      <c r="C867" s="3" t="s">
        <v>411</v>
      </c>
      <c r="D867" s="3">
        <v>7</v>
      </c>
      <c r="E867" s="3">
        <v>23100</v>
      </c>
      <c r="F867" s="3" t="s">
        <v>431</v>
      </c>
    </row>
    <row r="868" spans="1:6" hidden="1">
      <c r="A868" s="14">
        <v>42104</v>
      </c>
      <c r="B868" s="3" t="s">
        <v>166</v>
      </c>
      <c r="C868" s="3" t="s">
        <v>411</v>
      </c>
      <c r="D868" s="3">
        <v>7</v>
      </c>
      <c r="E868" s="3">
        <v>23100</v>
      </c>
      <c r="F868" s="3" t="s">
        <v>431</v>
      </c>
    </row>
    <row r="869" spans="1:6" hidden="1">
      <c r="A869" s="14">
        <v>42106</v>
      </c>
      <c r="B869" s="3" t="s">
        <v>166</v>
      </c>
      <c r="C869" s="3" t="s">
        <v>411</v>
      </c>
      <c r="D869" s="3">
        <v>7</v>
      </c>
      <c r="E869" s="3">
        <v>23100</v>
      </c>
      <c r="F869" s="3" t="s">
        <v>431</v>
      </c>
    </row>
    <row r="870" spans="1:6" hidden="1">
      <c r="A870" s="14">
        <v>42151</v>
      </c>
      <c r="B870" s="3" t="s">
        <v>152</v>
      </c>
      <c r="C870" s="3" t="s">
        <v>415</v>
      </c>
      <c r="D870" s="3">
        <v>7</v>
      </c>
      <c r="E870" s="3">
        <v>12600</v>
      </c>
      <c r="F870" s="3" t="s">
        <v>432</v>
      </c>
    </row>
    <row r="871" spans="1:6" hidden="1">
      <c r="A871" s="14">
        <v>42152</v>
      </c>
      <c r="B871" s="3" t="s">
        <v>152</v>
      </c>
      <c r="C871" s="3" t="s">
        <v>415</v>
      </c>
      <c r="D871" s="3">
        <v>7</v>
      </c>
      <c r="E871" s="3">
        <v>12600</v>
      </c>
      <c r="F871" s="3" t="s">
        <v>432</v>
      </c>
    </row>
    <row r="872" spans="1:6" hidden="1">
      <c r="A872" s="14">
        <v>42195</v>
      </c>
      <c r="B872" s="3" t="s">
        <v>166</v>
      </c>
      <c r="C872" s="3" t="s">
        <v>415</v>
      </c>
      <c r="D872" s="3">
        <v>7</v>
      </c>
      <c r="E872" s="3">
        <v>12600</v>
      </c>
      <c r="F872" s="3" t="s">
        <v>433</v>
      </c>
    </row>
    <row r="873" spans="1:6" hidden="1">
      <c r="A873" s="14">
        <v>42196</v>
      </c>
      <c r="B873" s="3" t="s">
        <v>166</v>
      </c>
      <c r="C873" s="3" t="s">
        <v>415</v>
      </c>
      <c r="D873" s="3">
        <v>7</v>
      </c>
      <c r="E873" s="3">
        <v>12600</v>
      </c>
      <c r="F873" s="3" t="s">
        <v>433</v>
      </c>
    </row>
    <row r="874" spans="1:6" hidden="1">
      <c r="A874" s="14">
        <v>42197</v>
      </c>
      <c r="B874" s="3" t="s">
        <v>166</v>
      </c>
      <c r="C874" s="3" t="s">
        <v>415</v>
      </c>
      <c r="D874" s="3">
        <v>7</v>
      </c>
      <c r="E874" s="3">
        <v>12600</v>
      </c>
      <c r="F874" s="3" t="s">
        <v>433</v>
      </c>
    </row>
    <row r="875" spans="1:6" hidden="1">
      <c r="A875" s="14">
        <v>42200</v>
      </c>
      <c r="B875" s="3" t="s">
        <v>166</v>
      </c>
      <c r="C875" s="3" t="s">
        <v>415</v>
      </c>
      <c r="D875" s="3">
        <v>7</v>
      </c>
      <c r="E875" s="3">
        <v>12600</v>
      </c>
      <c r="F875" s="3" t="s">
        <v>433</v>
      </c>
    </row>
    <row r="876" spans="1:6" hidden="1">
      <c r="A876" s="14">
        <v>42201</v>
      </c>
      <c r="B876" s="3" t="s">
        <v>166</v>
      </c>
      <c r="C876" s="3" t="s">
        <v>415</v>
      </c>
      <c r="D876" s="3">
        <v>7</v>
      </c>
      <c r="E876" s="3">
        <v>12600</v>
      </c>
      <c r="F876" s="3" t="s">
        <v>433</v>
      </c>
    </row>
    <row r="877" spans="1:6" hidden="1">
      <c r="A877" s="14">
        <v>42272</v>
      </c>
      <c r="B877" s="3" t="s">
        <v>166</v>
      </c>
      <c r="C877" s="3" t="s">
        <v>415</v>
      </c>
      <c r="D877" s="3">
        <v>7</v>
      </c>
      <c r="E877" s="3">
        <v>12600</v>
      </c>
      <c r="F877" s="3" t="s">
        <v>434</v>
      </c>
    </row>
    <row r="878" spans="1:6" hidden="1">
      <c r="A878" s="14">
        <v>42273</v>
      </c>
      <c r="B878" s="3" t="s">
        <v>166</v>
      </c>
      <c r="C878" s="3" t="s">
        <v>415</v>
      </c>
      <c r="D878" s="3">
        <v>7</v>
      </c>
      <c r="E878" s="3">
        <v>12600</v>
      </c>
      <c r="F878" s="3" t="s">
        <v>434</v>
      </c>
    </row>
    <row r="879" spans="1:6" hidden="1">
      <c r="A879" s="14">
        <v>42350</v>
      </c>
      <c r="B879" s="3" t="s">
        <v>152</v>
      </c>
      <c r="C879" s="3" t="s">
        <v>415</v>
      </c>
      <c r="D879" s="3">
        <v>7</v>
      </c>
      <c r="E879" s="3">
        <v>12600</v>
      </c>
      <c r="F879" s="3" t="s">
        <v>435</v>
      </c>
    </row>
    <row r="880" spans="1:6" hidden="1">
      <c r="A880" s="14">
        <v>42351</v>
      </c>
      <c r="B880" s="3" t="s">
        <v>152</v>
      </c>
      <c r="C880" s="3" t="s">
        <v>415</v>
      </c>
      <c r="D880" s="3">
        <v>7</v>
      </c>
      <c r="E880" s="3">
        <v>12600</v>
      </c>
      <c r="F880" s="3" t="s">
        <v>435</v>
      </c>
    </row>
    <row r="881" spans="1:6" hidden="1">
      <c r="A881" s="14">
        <v>42354</v>
      </c>
      <c r="B881" s="3" t="s">
        <v>152</v>
      </c>
      <c r="C881" s="3" t="s">
        <v>415</v>
      </c>
      <c r="D881" s="3">
        <v>7</v>
      </c>
      <c r="E881" s="3">
        <v>12600</v>
      </c>
      <c r="F881" s="3" t="s">
        <v>435</v>
      </c>
    </row>
    <row r="882" spans="1:6" hidden="1">
      <c r="A882" s="14">
        <v>42355</v>
      </c>
      <c r="B882" s="3" t="s">
        <v>152</v>
      </c>
      <c r="C882" s="3" t="s">
        <v>415</v>
      </c>
      <c r="D882" s="3">
        <v>7</v>
      </c>
      <c r="E882" s="3">
        <v>12600</v>
      </c>
      <c r="F882" s="3" t="s">
        <v>435</v>
      </c>
    </row>
    <row r="883" spans="1:6" hidden="1">
      <c r="A883" s="14">
        <v>42356</v>
      </c>
      <c r="B883" s="3" t="s">
        <v>152</v>
      </c>
      <c r="C883" s="3" t="s">
        <v>415</v>
      </c>
      <c r="D883" s="3">
        <v>7</v>
      </c>
      <c r="E883" s="3">
        <v>12600</v>
      </c>
      <c r="F883" s="3" t="s">
        <v>435</v>
      </c>
    </row>
    <row r="884" spans="1:6" hidden="1">
      <c r="A884" s="14">
        <v>40999</v>
      </c>
      <c r="B884" s="3" t="s">
        <v>166</v>
      </c>
      <c r="C884" s="3" t="s">
        <v>436</v>
      </c>
      <c r="D884" s="3">
        <v>8</v>
      </c>
      <c r="E884" s="3">
        <v>20000</v>
      </c>
      <c r="F884" s="3" t="s">
        <v>412</v>
      </c>
    </row>
    <row r="885" spans="1:6" hidden="1">
      <c r="A885" s="14">
        <v>41000</v>
      </c>
      <c r="B885" s="3" t="s">
        <v>166</v>
      </c>
      <c r="C885" s="3" t="s">
        <v>436</v>
      </c>
      <c r="D885" s="3">
        <v>8</v>
      </c>
      <c r="E885" s="3">
        <v>20000</v>
      </c>
      <c r="F885" s="3" t="s">
        <v>412</v>
      </c>
    </row>
    <row r="886" spans="1:6" hidden="1">
      <c r="A886" s="14">
        <v>41013</v>
      </c>
      <c r="B886" s="3" t="s">
        <v>152</v>
      </c>
      <c r="C886" s="3" t="s">
        <v>436</v>
      </c>
      <c r="D886" s="3">
        <v>8</v>
      </c>
      <c r="E886" s="3">
        <v>20000</v>
      </c>
      <c r="F886" s="3" t="s">
        <v>413</v>
      </c>
    </row>
    <row r="887" spans="1:6" hidden="1">
      <c r="A887" s="14">
        <v>41014</v>
      </c>
      <c r="B887" s="3" t="s">
        <v>152</v>
      </c>
      <c r="C887" s="3" t="s">
        <v>436</v>
      </c>
      <c r="D887" s="3">
        <v>8</v>
      </c>
      <c r="E887" s="3">
        <v>20000</v>
      </c>
      <c r="F887" s="3" t="s">
        <v>413</v>
      </c>
    </row>
    <row r="888" spans="1:6" hidden="1">
      <c r="A888" s="14">
        <v>41084</v>
      </c>
      <c r="B888" s="3" t="s">
        <v>152</v>
      </c>
      <c r="C888" s="3" t="s">
        <v>436</v>
      </c>
      <c r="D888" s="3">
        <v>8</v>
      </c>
      <c r="E888" s="3">
        <v>20000</v>
      </c>
      <c r="F888" s="3" t="s">
        <v>414</v>
      </c>
    </row>
    <row r="889" spans="1:6" hidden="1">
      <c r="A889" s="14">
        <v>41088</v>
      </c>
      <c r="B889" s="3" t="s">
        <v>152</v>
      </c>
      <c r="C889" s="3" t="s">
        <v>436</v>
      </c>
      <c r="D889" s="3">
        <v>8</v>
      </c>
      <c r="E889" s="3">
        <v>20000</v>
      </c>
      <c r="F889" s="3" t="s">
        <v>414</v>
      </c>
    </row>
    <row r="890" spans="1:6" hidden="1">
      <c r="A890" s="14">
        <v>41090</v>
      </c>
      <c r="B890" s="3" t="s">
        <v>166</v>
      </c>
      <c r="C890" s="3" t="s">
        <v>436</v>
      </c>
      <c r="D890" s="3">
        <v>8</v>
      </c>
      <c r="E890" s="3">
        <v>20000</v>
      </c>
      <c r="F890" s="3" t="s">
        <v>414</v>
      </c>
    </row>
    <row r="891" spans="1:6" hidden="1">
      <c r="A891" s="14">
        <v>41091</v>
      </c>
      <c r="B891" s="3" t="s">
        <v>166</v>
      </c>
      <c r="C891" s="3" t="s">
        <v>436</v>
      </c>
      <c r="D891" s="3">
        <v>8</v>
      </c>
      <c r="E891" s="3">
        <v>20000</v>
      </c>
      <c r="F891" s="3" t="s">
        <v>414</v>
      </c>
    </row>
    <row r="892" spans="1:6" hidden="1">
      <c r="A892" s="14">
        <v>41146</v>
      </c>
      <c r="B892" s="3" t="s">
        <v>166</v>
      </c>
      <c r="C892" s="3" t="s">
        <v>436</v>
      </c>
      <c r="D892" s="3">
        <v>8</v>
      </c>
      <c r="E892" s="3">
        <v>20000</v>
      </c>
      <c r="F892" s="3" t="s">
        <v>263</v>
      </c>
    </row>
    <row r="893" spans="1:6" hidden="1">
      <c r="A893" s="14">
        <v>41150</v>
      </c>
      <c r="B893" s="3" t="s">
        <v>166</v>
      </c>
      <c r="C893" s="3" t="s">
        <v>436</v>
      </c>
      <c r="D893" s="3">
        <v>8</v>
      </c>
      <c r="E893" s="3">
        <v>20000</v>
      </c>
      <c r="F893" s="3" t="s">
        <v>263</v>
      </c>
    </row>
    <row r="894" spans="1:6" hidden="1">
      <c r="A894" s="14">
        <v>41152</v>
      </c>
      <c r="B894" s="3" t="s">
        <v>152</v>
      </c>
      <c r="C894" s="3" t="s">
        <v>436</v>
      </c>
      <c r="D894" s="3">
        <v>8</v>
      </c>
      <c r="E894" s="3">
        <v>20000</v>
      </c>
      <c r="F894" s="3" t="s">
        <v>263</v>
      </c>
    </row>
    <row r="895" spans="1:6" hidden="1">
      <c r="A895" s="14">
        <v>41153</v>
      </c>
      <c r="B895" s="3" t="s">
        <v>152</v>
      </c>
      <c r="C895" s="3" t="s">
        <v>436</v>
      </c>
      <c r="D895" s="3">
        <v>8</v>
      </c>
      <c r="E895" s="3">
        <v>20000</v>
      </c>
      <c r="F895" s="3" t="s">
        <v>263</v>
      </c>
    </row>
    <row r="896" spans="1:6" hidden="1">
      <c r="A896" s="14">
        <v>42131</v>
      </c>
      <c r="B896" s="3" t="s">
        <v>152</v>
      </c>
      <c r="C896" s="3" t="s">
        <v>423</v>
      </c>
      <c r="D896" s="3">
        <v>8</v>
      </c>
      <c r="E896" s="3">
        <v>12000</v>
      </c>
      <c r="F896" s="3" t="s">
        <v>432</v>
      </c>
    </row>
    <row r="897" spans="1:6" hidden="1">
      <c r="A897" s="14">
        <v>42133</v>
      </c>
      <c r="B897" s="3" t="s">
        <v>152</v>
      </c>
      <c r="C897" s="3" t="s">
        <v>423</v>
      </c>
      <c r="D897" s="3">
        <v>8</v>
      </c>
      <c r="E897" s="3">
        <v>12000</v>
      </c>
      <c r="F897" s="3" t="s">
        <v>432</v>
      </c>
    </row>
    <row r="898" spans="1:6" hidden="1">
      <c r="A898" s="14">
        <v>42165</v>
      </c>
      <c r="B898" s="3" t="s">
        <v>152</v>
      </c>
      <c r="C898" s="3" t="s">
        <v>423</v>
      </c>
      <c r="D898" s="3">
        <v>8</v>
      </c>
      <c r="E898" s="3">
        <v>12000</v>
      </c>
      <c r="F898" s="3" t="s">
        <v>433</v>
      </c>
    </row>
    <row r="899" spans="1:6" hidden="1">
      <c r="A899" s="14">
        <v>42166</v>
      </c>
      <c r="B899" s="3" t="s">
        <v>166</v>
      </c>
      <c r="C899" s="3" t="s">
        <v>423</v>
      </c>
      <c r="D899" s="3">
        <v>8</v>
      </c>
      <c r="E899" s="3">
        <v>12000</v>
      </c>
      <c r="F899" s="3" t="s">
        <v>433</v>
      </c>
    </row>
    <row r="900" spans="1:6" hidden="1">
      <c r="A900" s="14">
        <v>42167</v>
      </c>
      <c r="B900" s="3" t="s">
        <v>166</v>
      </c>
      <c r="C900" s="3" t="s">
        <v>423</v>
      </c>
      <c r="D900" s="3">
        <v>8</v>
      </c>
      <c r="E900" s="3">
        <v>12000</v>
      </c>
      <c r="F900" s="3" t="s">
        <v>433</v>
      </c>
    </row>
    <row r="901" spans="1:6" hidden="1">
      <c r="A901" s="14">
        <v>42168</v>
      </c>
      <c r="B901" s="3" t="s">
        <v>166</v>
      </c>
      <c r="C901" s="3" t="s">
        <v>423</v>
      </c>
      <c r="D901" s="3">
        <v>8</v>
      </c>
      <c r="E901" s="3">
        <v>12000</v>
      </c>
      <c r="F901" s="3" t="s">
        <v>433</v>
      </c>
    </row>
    <row r="902" spans="1:6" hidden="1">
      <c r="A902" s="14">
        <v>42172</v>
      </c>
      <c r="B902" s="3" t="s">
        <v>166</v>
      </c>
      <c r="C902" s="3" t="s">
        <v>423</v>
      </c>
      <c r="D902" s="3">
        <v>8</v>
      </c>
      <c r="E902" s="3">
        <v>12000</v>
      </c>
      <c r="F902" s="3" t="s">
        <v>433</v>
      </c>
    </row>
    <row r="903" spans="1:6" hidden="1">
      <c r="A903" s="14">
        <v>42225</v>
      </c>
      <c r="B903" s="3" t="s">
        <v>152</v>
      </c>
      <c r="C903" s="3" t="s">
        <v>423</v>
      </c>
      <c r="D903" s="3">
        <v>8</v>
      </c>
      <c r="E903" s="3">
        <v>12000</v>
      </c>
      <c r="F903" s="3" t="s">
        <v>434</v>
      </c>
    </row>
    <row r="904" spans="1:6" hidden="1">
      <c r="A904" s="14">
        <v>42229</v>
      </c>
      <c r="B904" s="3" t="s">
        <v>166</v>
      </c>
      <c r="C904" s="3" t="s">
        <v>423</v>
      </c>
      <c r="D904" s="3">
        <v>8</v>
      </c>
      <c r="E904" s="3">
        <v>12000</v>
      </c>
      <c r="F904" s="3" t="s">
        <v>434</v>
      </c>
    </row>
    <row r="905" spans="1:6" hidden="1">
      <c r="A905" s="14">
        <v>42231</v>
      </c>
      <c r="B905" s="3" t="s">
        <v>166</v>
      </c>
      <c r="C905" s="3" t="s">
        <v>423</v>
      </c>
      <c r="D905" s="3">
        <v>8</v>
      </c>
      <c r="E905" s="3">
        <v>12000</v>
      </c>
      <c r="F905" s="3" t="s">
        <v>434</v>
      </c>
    </row>
    <row r="906" spans="1:6" hidden="1">
      <c r="A906" s="14">
        <v>42236</v>
      </c>
      <c r="B906" s="3" t="s">
        <v>166</v>
      </c>
      <c r="C906" s="3" t="s">
        <v>423</v>
      </c>
      <c r="D906" s="3">
        <v>8</v>
      </c>
      <c r="E906" s="3">
        <v>12000</v>
      </c>
      <c r="F906" s="3" t="s">
        <v>434</v>
      </c>
    </row>
    <row r="907" spans="1:6" hidden="1">
      <c r="A907" s="14">
        <v>42301</v>
      </c>
      <c r="B907" s="3" t="s">
        <v>166</v>
      </c>
      <c r="C907" s="3" t="s">
        <v>423</v>
      </c>
      <c r="D907" s="3">
        <v>8</v>
      </c>
      <c r="E907" s="3">
        <v>12000</v>
      </c>
      <c r="F907" s="3" t="s">
        <v>435</v>
      </c>
    </row>
    <row r="908" spans="1:6" hidden="1">
      <c r="A908" s="14">
        <v>42305</v>
      </c>
      <c r="B908" s="3" t="s">
        <v>152</v>
      </c>
      <c r="C908" s="3" t="s">
        <v>423</v>
      </c>
      <c r="D908" s="3">
        <v>8</v>
      </c>
      <c r="E908" s="3">
        <v>12000</v>
      </c>
      <c r="F908" s="3" t="s">
        <v>435</v>
      </c>
    </row>
    <row r="909" spans="1:6" hidden="1">
      <c r="A909" s="14">
        <v>42307</v>
      </c>
      <c r="B909" s="3" t="s">
        <v>152</v>
      </c>
      <c r="C909" s="3" t="s">
        <v>423</v>
      </c>
      <c r="D909" s="3">
        <v>8</v>
      </c>
      <c r="E909" s="3">
        <v>12000</v>
      </c>
      <c r="F909" s="3" t="s">
        <v>435</v>
      </c>
    </row>
    <row r="910" spans="1:6" hidden="1">
      <c r="A910" s="14">
        <v>42308</v>
      </c>
      <c r="B910" s="3" t="s">
        <v>152</v>
      </c>
      <c r="C910" s="3" t="s">
        <v>423</v>
      </c>
      <c r="D910" s="3">
        <v>8</v>
      </c>
      <c r="E910" s="3">
        <v>12000</v>
      </c>
      <c r="F910" s="3" t="s">
        <v>435</v>
      </c>
    </row>
    <row r="911" spans="1:6" hidden="1">
      <c r="A911" s="14">
        <v>42313</v>
      </c>
      <c r="B911" s="3" t="s">
        <v>152</v>
      </c>
      <c r="C911" s="3" t="s">
        <v>423</v>
      </c>
      <c r="D911" s="3">
        <v>8</v>
      </c>
      <c r="E911" s="3">
        <v>12000</v>
      </c>
      <c r="F911" s="3" t="s">
        <v>435</v>
      </c>
    </row>
    <row r="912" spans="1:6" hidden="1">
      <c r="A912" s="14">
        <v>41620</v>
      </c>
      <c r="B912" s="3" t="s">
        <v>166</v>
      </c>
      <c r="C912" s="3" t="s">
        <v>411</v>
      </c>
      <c r="D912" s="3">
        <v>9</v>
      </c>
      <c r="E912" s="3">
        <v>29700</v>
      </c>
      <c r="F912" s="3" t="s">
        <v>424</v>
      </c>
    </row>
    <row r="913" spans="1:6" hidden="1">
      <c r="A913" s="14">
        <v>41621</v>
      </c>
      <c r="B913" s="3" t="s">
        <v>166</v>
      </c>
      <c r="C913" s="3" t="s">
        <v>411</v>
      </c>
      <c r="D913" s="3">
        <v>9</v>
      </c>
      <c r="E913" s="3">
        <v>29700</v>
      </c>
      <c r="F913" s="3" t="s">
        <v>424</v>
      </c>
    </row>
    <row r="914" spans="1:6" hidden="1">
      <c r="A914" s="14">
        <v>41623</v>
      </c>
      <c r="B914" s="3" t="s">
        <v>166</v>
      </c>
      <c r="C914" s="3" t="s">
        <v>411</v>
      </c>
      <c r="D914" s="3">
        <v>9</v>
      </c>
      <c r="E914" s="3">
        <v>29700</v>
      </c>
      <c r="F914" s="3" t="s">
        <v>424</v>
      </c>
    </row>
    <row r="915" spans="1:6" hidden="1">
      <c r="A915" s="14">
        <v>41693</v>
      </c>
      <c r="B915" s="3" t="s">
        <v>166</v>
      </c>
      <c r="C915" s="3" t="s">
        <v>411</v>
      </c>
      <c r="D915" s="3">
        <v>9</v>
      </c>
      <c r="E915" s="3">
        <v>29700</v>
      </c>
      <c r="F915" s="3" t="s">
        <v>261</v>
      </c>
    </row>
    <row r="916" spans="1:6" hidden="1">
      <c r="A916" s="14">
        <v>41697</v>
      </c>
      <c r="B916" s="3" t="s">
        <v>166</v>
      </c>
      <c r="C916" s="3" t="s">
        <v>411</v>
      </c>
      <c r="D916" s="3">
        <v>9</v>
      </c>
      <c r="E916" s="3">
        <v>29700</v>
      </c>
      <c r="F916" s="3" t="s">
        <v>261</v>
      </c>
    </row>
    <row r="917" spans="1:6" hidden="1">
      <c r="A917" s="14">
        <v>41699</v>
      </c>
      <c r="B917" s="3" t="s">
        <v>152</v>
      </c>
      <c r="C917" s="3" t="s">
        <v>411</v>
      </c>
      <c r="D917" s="3">
        <v>9</v>
      </c>
      <c r="E917" s="3">
        <v>29700</v>
      </c>
      <c r="F917" s="3" t="s">
        <v>261</v>
      </c>
    </row>
    <row r="918" spans="1:6" hidden="1">
      <c r="A918" s="14">
        <v>41703</v>
      </c>
      <c r="B918" s="3" t="s">
        <v>166</v>
      </c>
      <c r="C918" s="3" t="s">
        <v>411</v>
      </c>
      <c r="D918" s="3">
        <v>9</v>
      </c>
      <c r="E918" s="3">
        <v>29700</v>
      </c>
      <c r="F918" s="3" t="s">
        <v>261</v>
      </c>
    </row>
    <row r="919" spans="1:6" hidden="1">
      <c r="A919" s="14">
        <v>41705</v>
      </c>
      <c r="B919" s="3" t="s">
        <v>166</v>
      </c>
      <c r="C919" s="3" t="s">
        <v>411</v>
      </c>
      <c r="D919" s="3">
        <v>9</v>
      </c>
      <c r="E919" s="3">
        <v>29700</v>
      </c>
      <c r="F919" s="3" t="s">
        <v>261</v>
      </c>
    </row>
    <row r="920" spans="1:6" hidden="1">
      <c r="A920" s="14">
        <v>41776</v>
      </c>
      <c r="B920" s="3" t="s">
        <v>152</v>
      </c>
      <c r="C920" s="3" t="s">
        <v>411</v>
      </c>
      <c r="D920" s="3">
        <v>9</v>
      </c>
      <c r="E920" s="3">
        <v>29700</v>
      </c>
      <c r="F920" s="3" t="s">
        <v>426</v>
      </c>
    </row>
    <row r="921" spans="1:6" hidden="1">
      <c r="A921" s="14">
        <v>41777</v>
      </c>
      <c r="B921" s="3" t="s">
        <v>152</v>
      </c>
      <c r="C921" s="3" t="s">
        <v>411</v>
      </c>
      <c r="D921" s="3">
        <v>9</v>
      </c>
      <c r="E921" s="3">
        <v>29700</v>
      </c>
      <c r="F921" s="3" t="s">
        <v>426</v>
      </c>
    </row>
    <row r="922" spans="1:6" hidden="1">
      <c r="A922" s="14">
        <v>41781</v>
      </c>
      <c r="B922" s="3" t="s">
        <v>152</v>
      </c>
      <c r="C922" s="3" t="s">
        <v>411</v>
      </c>
      <c r="D922" s="3">
        <v>9</v>
      </c>
      <c r="E922" s="3">
        <v>29700</v>
      </c>
      <c r="F922" s="3" t="s">
        <v>426</v>
      </c>
    </row>
    <row r="923" spans="1:6" hidden="1">
      <c r="A923" s="14">
        <v>41843</v>
      </c>
      <c r="B923" s="3" t="s">
        <v>152</v>
      </c>
      <c r="C923" s="3" t="s">
        <v>411</v>
      </c>
      <c r="D923" s="3">
        <v>9</v>
      </c>
      <c r="E923" s="3">
        <v>29700</v>
      </c>
      <c r="F923" s="3" t="s">
        <v>427</v>
      </c>
    </row>
    <row r="924" spans="1:6" hidden="1">
      <c r="A924" s="14">
        <v>41845</v>
      </c>
      <c r="B924" s="3" t="s">
        <v>152</v>
      </c>
      <c r="C924" s="3" t="s">
        <v>411</v>
      </c>
      <c r="D924" s="3">
        <v>9</v>
      </c>
      <c r="E924" s="3">
        <v>29700</v>
      </c>
      <c r="F924" s="3" t="s">
        <v>427</v>
      </c>
    </row>
    <row r="925" spans="1:6" hidden="1">
      <c r="A925" s="14">
        <v>41847</v>
      </c>
      <c r="B925" s="3" t="s">
        <v>152</v>
      </c>
      <c r="C925" s="3" t="s">
        <v>411</v>
      </c>
      <c r="D925" s="3">
        <v>9</v>
      </c>
      <c r="E925" s="3">
        <v>29700</v>
      </c>
      <c r="F925" s="3" t="s">
        <v>427</v>
      </c>
    </row>
    <row r="926" spans="1:6" hidden="1">
      <c r="A926" s="14">
        <v>41377</v>
      </c>
      <c r="B926" s="3" t="s">
        <v>152</v>
      </c>
      <c r="C926" s="3" t="s">
        <v>436</v>
      </c>
      <c r="D926" s="3">
        <v>10</v>
      </c>
      <c r="E926" s="3">
        <v>25000</v>
      </c>
      <c r="F926" s="3" t="s">
        <v>419</v>
      </c>
    </row>
    <row r="927" spans="1:6" hidden="1">
      <c r="A927" s="14">
        <v>41378</v>
      </c>
      <c r="B927" s="3" t="s">
        <v>152</v>
      </c>
      <c r="C927" s="3" t="s">
        <v>436</v>
      </c>
      <c r="D927" s="3">
        <v>10</v>
      </c>
      <c r="E927" s="3">
        <v>25000</v>
      </c>
      <c r="F927" s="3" t="s">
        <v>419</v>
      </c>
    </row>
    <row r="928" spans="1:6" hidden="1">
      <c r="A928" s="14">
        <v>41381</v>
      </c>
      <c r="B928" s="3" t="s">
        <v>152</v>
      </c>
      <c r="C928" s="3" t="s">
        <v>436</v>
      </c>
      <c r="D928" s="3">
        <v>10</v>
      </c>
      <c r="E928" s="3">
        <v>25000</v>
      </c>
      <c r="F928" s="3" t="s">
        <v>419</v>
      </c>
    </row>
    <row r="929" spans="1:6" hidden="1">
      <c r="A929" s="14">
        <v>41382</v>
      </c>
      <c r="B929" s="3" t="s">
        <v>152</v>
      </c>
      <c r="C929" s="3" t="s">
        <v>411</v>
      </c>
      <c r="D929" s="3">
        <v>10</v>
      </c>
      <c r="E929" s="3">
        <v>33000</v>
      </c>
      <c r="F929" s="3" t="s">
        <v>419</v>
      </c>
    </row>
    <row r="930" spans="1:6" hidden="1">
      <c r="A930" s="14">
        <v>41383</v>
      </c>
      <c r="B930" s="3" t="s">
        <v>166</v>
      </c>
      <c r="C930" s="3" t="s">
        <v>411</v>
      </c>
      <c r="D930" s="3">
        <v>10</v>
      </c>
      <c r="E930" s="3">
        <v>33000</v>
      </c>
      <c r="F930" s="3" t="s">
        <v>419</v>
      </c>
    </row>
    <row r="931" spans="1:6" hidden="1">
      <c r="A931" s="14">
        <v>41389</v>
      </c>
      <c r="B931" s="3" t="s">
        <v>166</v>
      </c>
      <c r="C931" s="3" t="s">
        <v>411</v>
      </c>
      <c r="D931" s="3">
        <v>10</v>
      </c>
      <c r="E931" s="3">
        <v>33000</v>
      </c>
      <c r="F931" s="3" t="s">
        <v>419</v>
      </c>
    </row>
    <row r="932" spans="1:6" hidden="1">
      <c r="A932" s="14">
        <v>41434</v>
      </c>
      <c r="B932" s="3" t="s">
        <v>152</v>
      </c>
      <c r="C932" s="3" t="s">
        <v>436</v>
      </c>
      <c r="D932" s="3">
        <v>10</v>
      </c>
      <c r="E932" s="3">
        <v>25000</v>
      </c>
      <c r="F932" s="3" t="s">
        <v>420</v>
      </c>
    </row>
    <row r="933" spans="1:6" hidden="1">
      <c r="A933" s="14">
        <v>41437</v>
      </c>
      <c r="B933" s="3" t="s">
        <v>166</v>
      </c>
      <c r="C933" s="3" t="s">
        <v>436</v>
      </c>
      <c r="D933" s="3">
        <v>10</v>
      </c>
      <c r="E933" s="3">
        <v>25000</v>
      </c>
      <c r="F933" s="3" t="s">
        <v>420</v>
      </c>
    </row>
    <row r="934" spans="1:6" hidden="1">
      <c r="A934" s="14">
        <v>41438</v>
      </c>
      <c r="B934" s="3" t="s">
        <v>152</v>
      </c>
      <c r="C934" s="3" t="s">
        <v>436</v>
      </c>
      <c r="D934" s="3">
        <v>10</v>
      </c>
      <c r="E934" s="3">
        <v>25000</v>
      </c>
      <c r="F934" s="3" t="s">
        <v>420</v>
      </c>
    </row>
    <row r="935" spans="1:6" hidden="1">
      <c r="A935" s="14">
        <v>41439</v>
      </c>
      <c r="B935" s="3" t="s">
        <v>152</v>
      </c>
      <c r="C935" s="3" t="s">
        <v>436</v>
      </c>
      <c r="D935" s="3">
        <v>10</v>
      </c>
      <c r="E935" s="3">
        <v>25000</v>
      </c>
      <c r="F935" s="3" t="s">
        <v>420</v>
      </c>
    </row>
    <row r="936" spans="1:6" hidden="1">
      <c r="A936" s="14">
        <v>41440</v>
      </c>
      <c r="B936" s="3" t="s">
        <v>152</v>
      </c>
      <c r="C936" s="3" t="s">
        <v>411</v>
      </c>
      <c r="D936" s="3">
        <v>10</v>
      </c>
      <c r="E936" s="3">
        <v>33000</v>
      </c>
      <c r="F936" s="3" t="s">
        <v>420</v>
      </c>
    </row>
    <row r="937" spans="1:6" hidden="1">
      <c r="A937" s="14">
        <v>41441</v>
      </c>
      <c r="B937" s="3" t="s">
        <v>152</v>
      </c>
      <c r="C937" s="3" t="s">
        <v>411</v>
      </c>
      <c r="D937" s="3">
        <v>10</v>
      </c>
      <c r="E937" s="3">
        <v>33000</v>
      </c>
      <c r="F937" s="3" t="s">
        <v>420</v>
      </c>
    </row>
    <row r="938" spans="1:6" hidden="1">
      <c r="A938" s="14">
        <v>41444</v>
      </c>
      <c r="B938" s="3" t="s">
        <v>166</v>
      </c>
      <c r="C938" s="3" t="s">
        <v>411</v>
      </c>
      <c r="D938" s="3">
        <v>10</v>
      </c>
      <c r="E938" s="3">
        <v>33000</v>
      </c>
      <c r="F938" s="3" t="s">
        <v>420</v>
      </c>
    </row>
    <row r="939" spans="1:6" hidden="1">
      <c r="A939" s="14">
        <v>41448</v>
      </c>
      <c r="B939" s="3" t="s">
        <v>166</v>
      </c>
      <c r="C939" s="3" t="s">
        <v>411</v>
      </c>
      <c r="D939" s="3">
        <v>10</v>
      </c>
      <c r="E939" s="3">
        <v>33000</v>
      </c>
      <c r="F939" s="3" t="s">
        <v>420</v>
      </c>
    </row>
    <row r="940" spans="1:6" hidden="1">
      <c r="A940" s="14">
        <v>41494</v>
      </c>
      <c r="B940" s="3" t="s">
        <v>152</v>
      </c>
      <c r="C940" s="3" t="s">
        <v>436</v>
      </c>
      <c r="D940" s="3">
        <v>10</v>
      </c>
      <c r="E940" s="3">
        <v>25000</v>
      </c>
      <c r="F940" s="3" t="s">
        <v>421</v>
      </c>
    </row>
    <row r="941" spans="1:6" hidden="1">
      <c r="A941" s="14">
        <v>41495</v>
      </c>
      <c r="B941" s="3" t="s">
        <v>152</v>
      </c>
      <c r="C941" s="3" t="s">
        <v>436</v>
      </c>
      <c r="D941" s="3">
        <v>10</v>
      </c>
      <c r="E941" s="3">
        <v>25000</v>
      </c>
      <c r="F941" s="3" t="s">
        <v>421</v>
      </c>
    </row>
    <row r="942" spans="1:6" hidden="1">
      <c r="A942" s="14">
        <v>41496</v>
      </c>
      <c r="B942" s="3" t="s">
        <v>152</v>
      </c>
      <c r="C942" s="3" t="s">
        <v>436</v>
      </c>
      <c r="D942" s="3">
        <v>10</v>
      </c>
      <c r="E942" s="3">
        <v>25000</v>
      </c>
      <c r="F942" s="3" t="s">
        <v>421</v>
      </c>
    </row>
    <row r="943" spans="1:6" hidden="1">
      <c r="A943" s="14">
        <v>41497</v>
      </c>
      <c r="B943" s="3" t="s">
        <v>152</v>
      </c>
      <c r="C943" s="3" t="s">
        <v>411</v>
      </c>
      <c r="D943" s="3">
        <v>10</v>
      </c>
      <c r="E943" s="3">
        <v>33000</v>
      </c>
      <c r="F943" s="3" t="s">
        <v>421</v>
      </c>
    </row>
    <row r="944" spans="1:6" hidden="1">
      <c r="A944" s="14">
        <v>41503</v>
      </c>
      <c r="B944" s="3" t="s">
        <v>152</v>
      </c>
      <c r="C944" s="3" t="s">
        <v>411</v>
      </c>
      <c r="D944" s="3">
        <v>10</v>
      </c>
      <c r="E944" s="3">
        <v>33000</v>
      </c>
      <c r="F944" s="3" t="s">
        <v>421</v>
      </c>
    </row>
    <row r="945" spans="1:6" hidden="1">
      <c r="A945" s="14">
        <v>41546</v>
      </c>
      <c r="B945" s="3" t="s">
        <v>152</v>
      </c>
      <c r="C945" s="3" t="s">
        <v>436</v>
      </c>
      <c r="D945" s="3">
        <v>10</v>
      </c>
      <c r="E945" s="3">
        <v>25000</v>
      </c>
      <c r="F945" s="3" t="s">
        <v>422</v>
      </c>
    </row>
    <row r="946" spans="1:6" hidden="1">
      <c r="A946" s="14">
        <v>41549</v>
      </c>
      <c r="B946" s="3" t="s">
        <v>152</v>
      </c>
      <c r="C946" s="3" t="s">
        <v>436</v>
      </c>
      <c r="D946" s="3">
        <v>10</v>
      </c>
      <c r="E946" s="3">
        <v>25000</v>
      </c>
      <c r="F946" s="3" t="s">
        <v>422</v>
      </c>
    </row>
    <row r="947" spans="1:6" hidden="1">
      <c r="A947" s="14">
        <v>41550</v>
      </c>
      <c r="B947" s="3" t="s">
        <v>152</v>
      </c>
      <c r="C947" s="3" t="s">
        <v>436</v>
      </c>
      <c r="D947" s="3">
        <v>10</v>
      </c>
      <c r="E947" s="3">
        <v>25000</v>
      </c>
      <c r="F947" s="3" t="s">
        <v>422</v>
      </c>
    </row>
    <row r="948" spans="1:6" hidden="1">
      <c r="A948" s="14">
        <v>41551</v>
      </c>
      <c r="B948" s="3" t="s">
        <v>152</v>
      </c>
      <c r="C948" s="3" t="s">
        <v>411</v>
      </c>
      <c r="D948" s="3">
        <v>10</v>
      </c>
      <c r="E948" s="3">
        <v>33000</v>
      </c>
      <c r="F948" s="3" t="s">
        <v>422</v>
      </c>
    </row>
    <row r="949" spans="1:6" hidden="1">
      <c r="A949" s="14">
        <v>41556</v>
      </c>
      <c r="B949" s="3" t="s">
        <v>152</v>
      </c>
      <c r="C949" s="3" t="s">
        <v>411</v>
      </c>
      <c r="D949" s="3">
        <v>10</v>
      </c>
      <c r="E949" s="3">
        <v>33000</v>
      </c>
      <c r="F949" s="3" t="s">
        <v>422</v>
      </c>
    </row>
    <row r="950" spans="1:6" hidden="1">
      <c r="A950" s="14">
        <v>41560</v>
      </c>
      <c r="B950" s="3" t="s">
        <v>152</v>
      </c>
      <c r="C950" s="3" t="s">
        <v>411</v>
      </c>
      <c r="D950" s="3">
        <v>10</v>
      </c>
      <c r="E950" s="3">
        <v>33000</v>
      </c>
      <c r="F950" s="3" t="s">
        <v>422</v>
      </c>
    </row>
    <row r="951" spans="1:6" hidden="1">
      <c r="A951" s="14">
        <v>41633</v>
      </c>
      <c r="B951" s="3" t="s">
        <v>166</v>
      </c>
      <c r="C951" s="3" t="s">
        <v>425</v>
      </c>
      <c r="D951" s="3">
        <v>10</v>
      </c>
      <c r="E951" s="3">
        <v>22000</v>
      </c>
      <c r="F951" s="3" t="s">
        <v>424</v>
      </c>
    </row>
    <row r="952" spans="1:6" hidden="1">
      <c r="A952" s="14">
        <v>41636</v>
      </c>
      <c r="B952" s="3" t="s">
        <v>166</v>
      </c>
      <c r="C952" s="3" t="s">
        <v>425</v>
      </c>
      <c r="D952" s="3">
        <v>10</v>
      </c>
      <c r="E952" s="3">
        <v>22000</v>
      </c>
      <c r="F952" s="3" t="s">
        <v>424</v>
      </c>
    </row>
    <row r="953" spans="1:6" hidden="1">
      <c r="A953" s="14">
        <v>41644</v>
      </c>
      <c r="B953" s="3" t="s">
        <v>166</v>
      </c>
      <c r="C953" s="3" t="s">
        <v>425</v>
      </c>
      <c r="D953" s="3">
        <v>10</v>
      </c>
      <c r="E953" s="3">
        <v>22000</v>
      </c>
      <c r="F953" s="3" t="s">
        <v>424</v>
      </c>
    </row>
    <row r="954" spans="1:6" hidden="1">
      <c r="A954" s="14">
        <v>41717</v>
      </c>
      <c r="B954" s="3" t="s">
        <v>166</v>
      </c>
      <c r="C954" s="3" t="s">
        <v>425</v>
      </c>
      <c r="D954" s="3">
        <v>10</v>
      </c>
      <c r="E954" s="3">
        <v>22000</v>
      </c>
      <c r="F954" s="3" t="s">
        <v>261</v>
      </c>
    </row>
    <row r="955" spans="1:6" hidden="1">
      <c r="A955" s="14">
        <v>41720</v>
      </c>
      <c r="B955" s="3" t="s">
        <v>166</v>
      </c>
      <c r="C955" s="3" t="s">
        <v>425</v>
      </c>
      <c r="D955" s="3">
        <v>10</v>
      </c>
      <c r="E955" s="3">
        <v>22000</v>
      </c>
      <c r="F955" s="3" t="s">
        <v>261</v>
      </c>
    </row>
    <row r="956" spans="1:6" hidden="1">
      <c r="A956" s="14">
        <v>41727</v>
      </c>
      <c r="B956" s="3" t="s">
        <v>152</v>
      </c>
      <c r="C956" s="3" t="s">
        <v>425</v>
      </c>
      <c r="D956" s="3">
        <v>10</v>
      </c>
      <c r="E956" s="3">
        <v>22000</v>
      </c>
      <c r="F956" s="3" t="s">
        <v>261</v>
      </c>
    </row>
    <row r="957" spans="1:6" hidden="1">
      <c r="A957" s="14">
        <v>41735</v>
      </c>
      <c r="B957" s="3" t="s">
        <v>166</v>
      </c>
      <c r="C957" s="3" t="s">
        <v>425</v>
      </c>
      <c r="D957" s="3">
        <v>10</v>
      </c>
      <c r="E957" s="3">
        <v>22000</v>
      </c>
      <c r="F957" s="3" t="s">
        <v>261</v>
      </c>
    </row>
    <row r="958" spans="1:6" hidden="1">
      <c r="A958" s="14">
        <v>41742</v>
      </c>
      <c r="B958" s="3" t="s">
        <v>166</v>
      </c>
      <c r="C958" s="3" t="s">
        <v>425</v>
      </c>
      <c r="D958" s="3">
        <v>10</v>
      </c>
      <c r="E958" s="3">
        <v>22000</v>
      </c>
      <c r="F958" s="3" t="s">
        <v>261</v>
      </c>
    </row>
    <row r="959" spans="1:6" hidden="1">
      <c r="A959" s="14">
        <v>41789</v>
      </c>
      <c r="B959" s="3" t="s">
        <v>152</v>
      </c>
      <c r="C959" s="3" t="s">
        <v>425</v>
      </c>
      <c r="D959" s="3">
        <v>10</v>
      </c>
      <c r="E959" s="3">
        <v>22000</v>
      </c>
      <c r="F959" s="3" t="s">
        <v>426</v>
      </c>
    </row>
    <row r="960" spans="1:6" hidden="1">
      <c r="A960" s="14">
        <v>41794</v>
      </c>
      <c r="B960" s="3" t="s">
        <v>152</v>
      </c>
      <c r="C960" s="3" t="s">
        <v>425</v>
      </c>
      <c r="D960" s="3">
        <v>10</v>
      </c>
      <c r="E960" s="3">
        <v>22000</v>
      </c>
      <c r="F960" s="3" t="s">
        <v>426</v>
      </c>
    </row>
    <row r="961" spans="1:6" hidden="1">
      <c r="A961" s="14">
        <v>41802</v>
      </c>
      <c r="B961" s="3" t="s">
        <v>152</v>
      </c>
      <c r="C961" s="3" t="s">
        <v>425</v>
      </c>
      <c r="D961" s="3">
        <v>10</v>
      </c>
      <c r="E961" s="3">
        <v>22000</v>
      </c>
      <c r="F961" s="3" t="s">
        <v>426</v>
      </c>
    </row>
    <row r="962" spans="1:6" hidden="1">
      <c r="A962" s="14">
        <v>41857</v>
      </c>
      <c r="B962" s="3" t="s">
        <v>152</v>
      </c>
      <c r="C962" s="3" t="s">
        <v>425</v>
      </c>
      <c r="D962" s="3">
        <v>10</v>
      </c>
      <c r="E962" s="3">
        <v>22000</v>
      </c>
      <c r="F962" s="3" t="s">
        <v>427</v>
      </c>
    </row>
    <row r="963" spans="1:6" hidden="1">
      <c r="A963" s="14">
        <v>41860</v>
      </c>
      <c r="B963" s="3" t="s">
        <v>152</v>
      </c>
      <c r="C963" s="3" t="s">
        <v>425</v>
      </c>
      <c r="D963" s="3">
        <v>10</v>
      </c>
      <c r="E963" s="3">
        <v>22000</v>
      </c>
      <c r="F963" s="3" t="s">
        <v>427</v>
      </c>
    </row>
    <row r="964" spans="1:6" hidden="1">
      <c r="A964" s="14">
        <v>41874</v>
      </c>
      <c r="B964" s="3" t="s">
        <v>152</v>
      </c>
      <c r="C964" s="3" t="s">
        <v>425</v>
      </c>
      <c r="D964" s="3">
        <v>10</v>
      </c>
      <c r="E964" s="3">
        <v>22000</v>
      </c>
      <c r="F964" s="3" t="s">
        <v>427</v>
      </c>
    </row>
    <row r="965" spans="1:6" hidden="1">
      <c r="A965" s="14">
        <v>42141</v>
      </c>
      <c r="B965" s="3" t="s">
        <v>152</v>
      </c>
      <c r="C965" s="3" t="s">
        <v>411</v>
      </c>
      <c r="D965" s="3">
        <v>10</v>
      </c>
      <c r="E965" s="3">
        <v>33000</v>
      </c>
      <c r="F965" s="3" t="s">
        <v>432</v>
      </c>
    </row>
    <row r="966" spans="1:6" hidden="1">
      <c r="A966" s="14">
        <v>42147</v>
      </c>
      <c r="B966" s="3" t="s">
        <v>152</v>
      </c>
      <c r="C966" s="3" t="s">
        <v>411</v>
      </c>
      <c r="D966" s="3">
        <v>10</v>
      </c>
      <c r="E966" s="3">
        <v>33000</v>
      </c>
      <c r="F966" s="3" t="s">
        <v>432</v>
      </c>
    </row>
    <row r="967" spans="1:6" hidden="1">
      <c r="A967" s="14">
        <v>42187</v>
      </c>
      <c r="B967" s="3" t="s">
        <v>152</v>
      </c>
      <c r="C967" s="3" t="s">
        <v>411</v>
      </c>
      <c r="D967" s="3">
        <v>10</v>
      </c>
      <c r="E967" s="3">
        <v>33000</v>
      </c>
      <c r="F967" s="3" t="s">
        <v>433</v>
      </c>
    </row>
    <row r="968" spans="1:6" hidden="1">
      <c r="A968" s="14">
        <v>42193</v>
      </c>
      <c r="B968" s="3" t="s">
        <v>152</v>
      </c>
      <c r="C968" s="3" t="s">
        <v>411</v>
      </c>
      <c r="D968" s="3">
        <v>10</v>
      </c>
      <c r="E968" s="3">
        <v>33000</v>
      </c>
      <c r="F968" s="3" t="s">
        <v>433</v>
      </c>
    </row>
    <row r="969" spans="1:6" hidden="1">
      <c r="A969" s="14">
        <v>42249</v>
      </c>
      <c r="B969" s="3" t="s">
        <v>152</v>
      </c>
      <c r="C969" s="3" t="s">
        <v>411</v>
      </c>
      <c r="D969" s="3">
        <v>10</v>
      </c>
      <c r="E969" s="3">
        <v>33000</v>
      </c>
      <c r="F969" s="3" t="s">
        <v>434</v>
      </c>
    </row>
    <row r="970" spans="1:6" hidden="1">
      <c r="A970" s="14">
        <v>42253</v>
      </c>
      <c r="B970" s="3" t="s">
        <v>152</v>
      </c>
      <c r="C970" s="3" t="s">
        <v>411</v>
      </c>
      <c r="D970" s="3">
        <v>10</v>
      </c>
      <c r="E970" s="3">
        <v>33000</v>
      </c>
      <c r="F970" s="3" t="s">
        <v>434</v>
      </c>
    </row>
    <row r="971" spans="1:6" hidden="1">
      <c r="A971" s="14">
        <v>42258</v>
      </c>
      <c r="B971" s="3" t="s">
        <v>152</v>
      </c>
      <c r="C971" s="3" t="s">
        <v>411</v>
      </c>
      <c r="D971" s="3">
        <v>10</v>
      </c>
      <c r="E971" s="3">
        <v>33000</v>
      </c>
      <c r="F971" s="3" t="s">
        <v>434</v>
      </c>
    </row>
    <row r="972" spans="1:6" hidden="1">
      <c r="A972" s="14">
        <v>42264</v>
      </c>
      <c r="B972" s="3" t="s">
        <v>152</v>
      </c>
      <c r="C972" s="3" t="s">
        <v>411</v>
      </c>
      <c r="D972" s="3">
        <v>10</v>
      </c>
      <c r="E972" s="3">
        <v>33000</v>
      </c>
      <c r="F972" s="3" t="s">
        <v>434</v>
      </c>
    </row>
    <row r="973" spans="1:6" hidden="1">
      <c r="A973" s="14">
        <v>42270</v>
      </c>
      <c r="B973" s="3" t="s">
        <v>152</v>
      </c>
      <c r="C973" s="3" t="s">
        <v>411</v>
      </c>
      <c r="D973" s="3">
        <v>10</v>
      </c>
      <c r="E973" s="3">
        <v>33000</v>
      </c>
      <c r="F973" s="3" t="s">
        <v>434</v>
      </c>
    </row>
    <row r="974" spans="1:6" hidden="1">
      <c r="A974" s="14">
        <v>42326</v>
      </c>
      <c r="B974" s="3" t="s">
        <v>166</v>
      </c>
      <c r="C974" s="3" t="s">
        <v>411</v>
      </c>
      <c r="D974" s="3">
        <v>10</v>
      </c>
      <c r="E974" s="3">
        <v>33000</v>
      </c>
      <c r="F974" s="3" t="s">
        <v>435</v>
      </c>
    </row>
    <row r="975" spans="1:6" hidden="1">
      <c r="A975" s="14">
        <v>42330</v>
      </c>
      <c r="B975" s="3" t="s">
        <v>166</v>
      </c>
      <c r="C975" s="3" t="s">
        <v>411</v>
      </c>
      <c r="D975" s="3">
        <v>10</v>
      </c>
      <c r="E975" s="3">
        <v>33000</v>
      </c>
      <c r="F975" s="3" t="s">
        <v>435</v>
      </c>
    </row>
    <row r="976" spans="1:6" hidden="1">
      <c r="A976" s="14">
        <v>42336</v>
      </c>
      <c r="B976" s="3" t="s">
        <v>166</v>
      </c>
      <c r="C976" s="3" t="s">
        <v>411</v>
      </c>
      <c r="D976" s="3">
        <v>10</v>
      </c>
      <c r="E976" s="3">
        <v>33000</v>
      </c>
      <c r="F976" s="3" t="s">
        <v>435</v>
      </c>
    </row>
    <row r="977" spans="1:6" hidden="1">
      <c r="A977" s="14">
        <v>42342</v>
      </c>
      <c r="B977" s="3" t="s">
        <v>152</v>
      </c>
      <c r="C977" s="3" t="s">
        <v>411</v>
      </c>
      <c r="D977" s="3">
        <v>10</v>
      </c>
      <c r="E977" s="3">
        <v>33000</v>
      </c>
      <c r="F977" s="3" t="s">
        <v>435</v>
      </c>
    </row>
    <row r="978" spans="1:6" hidden="1">
      <c r="A978" s="14">
        <v>42348</v>
      </c>
      <c r="B978" s="3" t="s">
        <v>152</v>
      </c>
      <c r="C978" s="3" t="s">
        <v>411</v>
      </c>
      <c r="D978" s="3">
        <v>10</v>
      </c>
      <c r="E978" s="3">
        <v>33000</v>
      </c>
      <c r="F978" s="3" t="s">
        <v>435</v>
      </c>
    </row>
    <row r="979" spans="1:6" hidden="1">
      <c r="A979" s="14">
        <v>41626</v>
      </c>
      <c r="B979" s="3" t="s">
        <v>166</v>
      </c>
      <c r="C979" s="3" t="s">
        <v>415</v>
      </c>
      <c r="D979" s="3">
        <v>15</v>
      </c>
      <c r="E979" s="3">
        <v>27000</v>
      </c>
      <c r="F979" s="3" t="s">
        <v>424</v>
      </c>
    </row>
    <row r="980" spans="1:6" hidden="1">
      <c r="A980" s="14">
        <v>41627</v>
      </c>
      <c r="B980" s="3" t="s">
        <v>166</v>
      </c>
      <c r="C980" s="3" t="s">
        <v>415</v>
      </c>
      <c r="D980" s="3">
        <v>15</v>
      </c>
      <c r="E980" s="3">
        <v>27000</v>
      </c>
      <c r="F980" s="3" t="s">
        <v>424</v>
      </c>
    </row>
    <row r="981" spans="1:6" hidden="1">
      <c r="A981" s="14">
        <v>41628</v>
      </c>
      <c r="B981" s="3" t="s">
        <v>166</v>
      </c>
      <c r="C981" s="3" t="s">
        <v>415</v>
      </c>
      <c r="D981" s="3">
        <v>15</v>
      </c>
      <c r="E981" s="3">
        <v>27000</v>
      </c>
      <c r="F981" s="3" t="s">
        <v>424</v>
      </c>
    </row>
    <row r="982" spans="1:6" hidden="1">
      <c r="A982" s="14">
        <v>41706</v>
      </c>
      <c r="B982" s="3" t="s">
        <v>166</v>
      </c>
      <c r="C982" s="3" t="s">
        <v>415</v>
      </c>
      <c r="D982" s="3">
        <v>15</v>
      </c>
      <c r="E982" s="3">
        <v>27000</v>
      </c>
      <c r="F982" s="3" t="s">
        <v>261</v>
      </c>
    </row>
    <row r="983" spans="1:6" hidden="1">
      <c r="A983" s="14">
        <v>41707</v>
      </c>
      <c r="B983" s="3" t="s">
        <v>166</v>
      </c>
      <c r="C983" s="3" t="s">
        <v>415</v>
      </c>
      <c r="D983" s="3">
        <v>15</v>
      </c>
      <c r="E983" s="3">
        <v>27000</v>
      </c>
      <c r="F983" s="3" t="s">
        <v>261</v>
      </c>
    </row>
    <row r="984" spans="1:6" hidden="1">
      <c r="A984" s="14">
        <v>41710</v>
      </c>
      <c r="B984" s="3" t="s">
        <v>152</v>
      </c>
      <c r="C984" s="3" t="s">
        <v>415</v>
      </c>
      <c r="D984" s="3">
        <v>15</v>
      </c>
      <c r="E984" s="3">
        <v>27000</v>
      </c>
      <c r="F984" s="3" t="s">
        <v>261</v>
      </c>
    </row>
    <row r="985" spans="1:6" hidden="1">
      <c r="A985" s="14">
        <v>41711</v>
      </c>
      <c r="B985" s="3" t="s">
        <v>166</v>
      </c>
      <c r="C985" s="3" t="s">
        <v>415</v>
      </c>
      <c r="D985" s="3">
        <v>15</v>
      </c>
      <c r="E985" s="3">
        <v>27000</v>
      </c>
      <c r="F985" s="3" t="s">
        <v>261</v>
      </c>
    </row>
    <row r="986" spans="1:6" hidden="1">
      <c r="A986" s="14">
        <v>41712</v>
      </c>
      <c r="B986" s="3" t="s">
        <v>166</v>
      </c>
      <c r="C986" s="3" t="s">
        <v>415</v>
      </c>
      <c r="D986" s="3">
        <v>15</v>
      </c>
      <c r="E986" s="3">
        <v>27000</v>
      </c>
      <c r="F986" s="3" t="s">
        <v>261</v>
      </c>
    </row>
    <row r="987" spans="1:6" hidden="1">
      <c r="A987" s="14">
        <v>41782</v>
      </c>
      <c r="B987" s="3" t="s">
        <v>152</v>
      </c>
      <c r="C987" s="3" t="s">
        <v>415</v>
      </c>
      <c r="D987" s="3">
        <v>15</v>
      </c>
      <c r="E987" s="3">
        <v>27000</v>
      </c>
      <c r="F987" s="3" t="s">
        <v>426</v>
      </c>
    </row>
    <row r="988" spans="1:6" hidden="1">
      <c r="A988" s="14">
        <v>41783</v>
      </c>
      <c r="B988" s="3" t="s">
        <v>152</v>
      </c>
      <c r="C988" s="3" t="s">
        <v>415</v>
      </c>
      <c r="D988" s="3">
        <v>15</v>
      </c>
      <c r="E988" s="3">
        <v>27000</v>
      </c>
      <c r="F988" s="3" t="s">
        <v>426</v>
      </c>
    </row>
    <row r="989" spans="1:6" hidden="1">
      <c r="A989" s="14">
        <v>41784</v>
      </c>
      <c r="B989" s="3" t="s">
        <v>152</v>
      </c>
      <c r="C989" s="3" t="s">
        <v>415</v>
      </c>
      <c r="D989" s="3">
        <v>15</v>
      </c>
      <c r="E989" s="3">
        <v>27000</v>
      </c>
      <c r="F989" s="3" t="s">
        <v>426</v>
      </c>
    </row>
    <row r="990" spans="1:6" hidden="1">
      <c r="A990" s="14">
        <v>41850</v>
      </c>
      <c r="B990" s="3" t="s">
        <v>152</v>
      </c>
      <c r="C990" s="3" t="s">
        <v>415</v>
      </c>
      <c r="D990" s="3">
        <v>15</v>
      </c>
      <c r="E990" s="3">
        <v>27000</v>
      </c>
      <c r="F990" s="3" t="s">
        <v>427</v>
      </c>
    </row>
    <row r="991" spans="1:6" hidden="1">
      <c r="A991" s="14">
        <v>41851</v>
      </c>
      <c r="B991" s="3" t="s">
        <v>152</v>
      </c>
      <c r="C991" s="3" t="s">
        <v>415</v>
      </c>
      <c r="D991" s="3">
        <v>15</v>
      </c>
      <c r="E991" s="3">
        <v>27000</v>
      </c>
      <c r="F991" s="3" t="s">
        <v>427</v>
      </c>
    </row>
    <row r="992" spans="1:6" hidden="1">
      <c r="A992" s="14">
        <v>41852</v>
      </c>
      <c r="B992" s="3" t="s">
        <v>152</v>
      </c>
      <c r="C992" s="3" t="s">
        <v>415</v>
      </c>
      <c r="D992" s="3">
        <v>15</v>
      </c>
      <c r="E992" s="3">
        <v>27000</v>
      </c>
      <c r="F992" s="3" t="s">
        <v>427</v>
      </c>
    </row>
    <row r="993" spans="1:6" hidden="1">
      <c r="A993" s="14">
        <v>41040</v>
      </c>
      <c r="B993" s="3" t="s">
        <v>166</v>
      </c>
      <c r="C993" s="3" t="s">
        <v>415</v>
      </c>
      <c r="D993" s="3">
        <v>20</v>
      </c>
      <c r="E993" s="3">
        <v>36000</v>
      </c>
      <c r="F993" s="3" t="s">
        <v>412</v>
      </c>
    </row>
    <row r="994" spans="1:6" hidden="1">
      <c r="A994" s="14">
        <v>41041</v>
      </c>
      <c r="B994" s="3" t="s">
        <v>166</v>
      </c>
      <c r="C994" s="3" t="s">
        <v>415</v>
      </c>
      <c r="D994" s="3">
        <v>20</v>
      </c>
      <c r="E994" s="3">
        <v>36000</v>
      </c>
      <c r="F994" s="3" t="s">
        <v>412</v>
      </c>
    </row>
    <row r="995" spans="1:6" hidden="1">
      <c r="A995" s="14">
        <v>41042</v>
      </c>
      <c r="B995" s="3" t="s">
        <v>166</v>
      </c>
      <c r="C995" s="3" t="s">
        <v>415</v>
      </c>
      <c r="D995" s="3">
        <v>20</v>
      </c>
      <c r="E995" s="3">
        <v>36000</v>
      </c>
      <c r="F995" s="3" t="s">
        <v>412</v>
      </c>
    </row>
    <row r="996" spans="1:6" hidden="1">
      <c r="A996" s="14">
        <v>41045</v>
      </c>
      <c r="B996" s="3" t="s">
        <v>152</v>
      </c>
      <c r="C996" s="3" t="s">
        <v>415</v>
      </c>
      <c r="D996" s="3">
        <v>20</v>
      </c>
      <c r="E996" s="3">
        <v>36000</v>
      </c>
      <c r="F996" s="3" t="s">
        <v>412</v>
      </c>
    </row>
    <row r="997" spans="1:6" hidden="1">
      <c r="A997" s="14">
        <v>41102</v>
      </c>
      <c r="B997" s="3" t="s">
        <v>166</v>
      </c>
      <c r="C997" s="3" t="s">
        <v>415</v>
      </c>
      <c r="D997" s="3">
        <v>20</v>
      </c>
      <c r="E997" s="3">
        <v>36000</v>
      </c>
      <c r="F997" s="3" t="s">
        <v>414</v>
      </c>
    </row>
    <row r="998" spans="1:6" hidden="1">
      <c r="A998" s="14">
        <v>41103</v>
      </c>
      <c r="B998" s="3" t="s">
        <v>152</v>
      </c>
      <c r="C998" s="3" t="s">
        <v>415</v>
      </c>
      <c r="D998" s="3">
        <v>20</v>
      </c>
      <c r="E998" s="3">
        <v>36000</v>
      </c>
      <c r="F998" s="3" t="s">
        <v>414</v>
      </c>
    </row>
    <row r="999" spans="1:6" hidden="1">
      <c r="A999" s="14">
        <v>41164</v>
      </c>
      <c r="B999" s="3" t="s">
        <v>152</v>
      </c>
      <c r="C999" s="3" t="s">
        <v>415</v>
      </c>
      <c r="D999" s="3">
        <v>20</v>
      </c>
      <c r="E999" s="3">
        <v>36000</v>
      </c>
      <c r="F999" s="3" t="s">
        <v>263</v>
      </c>
    </row>
    <row r="1000" spans="1:6" hidden="1">
      <c r="A1000" s="14">
        <v>41165</v>
      </c>
      <c r="B1000" s="3" t="s">
        <v>152</v>
      </c>
      <c r="C1000" s="3" t="s">
        <v>415</v>
      </c>
      <c r="D1000" s="3">
        <v>20</v>
      </c>
      <c r="E1000" s="3">
        <v>36000</v>
      </c>
      <c r="F1000" s="3" t="s">
        <v>263</v>
      </c>
    </row>
    <row r="1001" spans="1:6" hidden="1">
      <c r="A1001" s="14">
        <v>41166</v>
      </c>
      <c r="B1001" s="3" t="s">
        <v>152</v>
      </c>
      <c r="C1001" s="3" t="s">
        <v>415</v>
      </c>
      <c r="D1001" s="3">
        <v>20</v>
      </c>
      <c r="E1001" s="3">
        <v>36000</v>
      </c>
      <c r="F1001" s="3" t="s">
        <v>263</v>
      </c>
    </row>
    <row r="1002" spans="1:6" hidden="1">
      <c r="A1002" s="14">
        <v>41167</v>
      </c>
      <c r="B1002" s="3" t="s">
        <v>166</v>
      </c>
      <c r="C1002" s="3" t="s">
        <v>415</v>
      </c>
      <c r="D1002" s="3">
        <v>20</v>
      </c>
      <c r="E1002" s="3">
        <v>36000</v>
      </c>
      <c r="F1002" s="3" t="s">
        <v>263</v>
      </c>
    </row>
  </sheetData>
  <autoFilter ref="A3:F1002" xr:uid="{A2B2D0E9-B970-43C3-BF92-D86AFBA37A38}">
    <filterColumn colId="4">
      <customFilters and="1">
        <customFilter operator="greaterThanOrEqual" val="1500"/>
        <customFilter operator="lessThanOrEqual" val="2500"/>
      </customFilters>
    </filterColumn>
    <filterColumn colId="5">
      <customFilters>
        <customFilter val="*рапсодия*"/>
      </customFilters>
    </filterColumn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DD38-5780-42B9-808A-8902E69B79AC}">
  <sheetPr>
    <tabColor rgb="FF0070C0"/>
  </sheetPr>
  <dimension ref="A1:Q51"/>
  <sheetViews>
    <sheetView topLeftCell="A9" workbookViewId="0">
      <selection activeCell="H19" sqref="A1:H51"/>
    </sheetView>
  </sheetViews>
  <sheetFormatPr defaultColWidth="14.85546875" defaultRowHeight="15.75"/>
  <cols>
    <col min="1" max="1" width="3.42578125" style="11" bestFit="1" customWidth="1"/>
    <col min="2" max="2" width="14.85546875" style="11"/>
    <col min="3" max="3" width="5.28515625" style="11" bestFit="1" customWidth="1"/>
    <col min="4" max="4" width="14.85546875" style="11"/>
    <col min="5" max="5" width="18.140625" style="11" bestFit="1" customWidth="1"/>
    <col min="6" max="6" width="7.7109375" style="11" bestFit="1" customWidth="1"/>
    <col min="7" max="7" width="10.140625" style="11" bestFit="1" customWidth="1"/>
    <col min="8" max="8" width="11.5703125" style="11" bestFit="1" customWidth="1"/>
    <col min="9" max="16384" width="14.85546875" style="11"/>
  </cols>
  <sheetData>
    <row r="1" spans="1:17" ht="30">
      <c r="A1" s="5" t="s">
        <v>51</v>
      </c>
      <c r="B1" s="5" t="s">
        <v>50</v>
      </c>
      <c r="C1" s="5" t="s">
        <v>146</v>
      </c>
      <c r="D1" s="5" t="s">
        <v>71</v>
      </c>
      <c r="E1" s="5" t="s">
        <v>148</v>
      </c>
      <c r="F1" s="5" t="s">
        <v>75</v>
      </c>
      <c r="G1" s="5" t="s">
        <v>149</v>
      </c>
      <c r="H1" s="5" t="s">
        <v>150</v>
      </c>
      <c r="J1" s="5" t="s">
        <v>146</v>
      </c>
      <c r="K1" s="5" t="s">
        <v>75</v>
      </c>
      <c r="L1" s="5" t="s">
        <v>149</v>
      </c>
      <c r="M1" s="5" t="s">
        <v>149</v>
      </c>
    </row>
    <row r="2" spans="1:17">
      <c r="A2" s="3">
        <v>1</v>
      </c>
      <c r="B2" s="3" t="s">
        <v>44</v>
      </c>
      <c r="C2" s="3" t="s">
        <v>151</v>
      </c>
      <c r="D2" s="14">
        <v>28010</v>
      </c>
      <c r="E2" s="3" t="s">
        <v>152</v>
      </c>
      <c r="F2" s="3" t="s">
        <v>79</v>
      </c>
      <c r="G2" s="3">
        <v>1510</v>
      </c>
      <c r="H2" s="3"/>
      <c r="J2" s="11" t="s">
        <v>151</v>
      </c>
      <c r="K2" s="11" t="s">
        <v>80</v>
      </c>
    </row>
    <row r="3" spans="1:17">
      <c r="A3" s="3">
        <v>2</v>
      </c>
      <c r="B3" s="3" t="s">
        <v>43</v>
      </c>
      <c r="C3" s="3" t="s">
        <v>153</v>
      </c>
      <c r="D3" s="14">
        <v>28994</v>
      </c>
      <c r="E3" s="3" t="s">
        <v>154</v>
      </c>
      <c r="F3" s="3" t="s">
        <v>80</v>
      </c>
      <c r="G3" s="3">
        <v>5440</v>
      </c>
      <c r="H3" s="3" t="s">
        <v>155</v>
      </c>
      <c r="J3" s="11" t="s">
        <v>153</v>
      </c>
      <c r="L3" s="11" t="s">
        <v>1436</v>
      </c>
      <c r="M3" s="11" t="s">
        <v>1437</v>
      </c>
    </row>
    <row r="4" spans="1:17">
      <c r="A4" s="3">
        <v>3</v>
      </c>
      <c r="B4" s="3" t="s">
        <v>42</v>
      </c>
      <c r="C4" s="3" t="s">
        <v>151</v>
      </c>
      <c r="D4" s="14">
        <v>26452</v>
      </c>
      <c r="E4" s="3" t="s">
        <v>152</v>
      </c>
      <c r="F4" s="3" t="s">
        <v>81</v>
      </c>
      <c r="G4" s="3">
        <v>2050</v>
      </c>
      <c r="H4" s="3"/>
    </row>
    <row r="5" spans="1:17">
      <c r="A5" s="3">
        <v>4</v>
      </c>
      <c r="B5" s="3" t="s">
        <v>41</v>
      </c>
      <c r="C5" s="3" t="s">
        <v>153</v>
      </c>
      <c r="D5" s="14">
        <v>27599</v>
      </c>
      <c r="E5" s="3" t="s">
        <v>156</v>
      </c>
      <c r="F5" s="3" t="s">
        <v>81</v>
      </c>
      <c r="G5" s="3">
        <v>1800</v>
      </c>
      <c r="H5" s="3"/>
    </row>
    <row r="6" spans="1:17">
      <c r="A6" s="3">
        <v>5</v>
      </c>
      <c r="B6" s="3" t="s">
        <v>40</v>
      </c>
      <c r="C6" s="3" t="s">
        <v>153</v>
      </c>
      <c r="D6" s="14">
        <v>32511</v>
      </c>
      <c r="E6" s="3" t="s">
        <v>157</v>
      </c>
      <c r="F6" s="3" t="s">
        <v>82</v>
      </c>
      <c r="G6" s="3">
        <v>5750</v>
      </c>
      <c r="H6" s="3" t="s">
        <v>158</v>
      </c>
    </row>
    <row r="7" spans="1:17">
      <c r="A7" s="3">
        <v>6</v>
      </c>
      <c r="B7" s="3" t="s">
        <v>39</v>
      </c>
      <c r="C7" s="3" t="s">
        <v>151</v>
      </c>
      <c r="D7" s="14">
        <v>28622</v>
      </c>
      <c r="E7" s="3" t="s">
        <v>156</v>
      </c>
      <c r="F7" s="3" t="s">
        <v>82</v>
      </c>
      <c r="G7" s="3">
        <v>4000</v>
      </c>
      <c r="H7" s="3"/>
    </row>
    <row r="8" spans="1:17">
      <c r="A8" s="3">
        <v>7</v>
      </c>
      <c r="B8" s="3" t="s">
        <v>38</v>
      </c>
      <c r="C8" s="3" t="s">
        <v>151</v>
      </c>
      <c r="D8" s="14">
        <v>25378</v>
      </c>
      <c r="E8" s="3" t="s">
        <v>152</v>
      </c>
      <c r="F8" s="3" t="s">
        <v>79</v>
      </c>
      <c r="G8" s="3">
        <v>3600</v>
      </c>
      <c r="H8" s="3"/>
    </row>
    <row r="9" spans="1:17">
      <c r="A9" s="3">
        <v>8</v>
      </c>
      <c r="B9" s="3" t="s">
        <v>37</v>
      </c>
      <c r="C9" s="3" t="s">
        <v>151</v>
      </c>
      <c r="D9" s="14">
        <v>25080</v>
      </c>
      <c r="E9" s="3" t="s">
        <v>156</v>
      </c>
      <c r="F9" s="3" t="s">
        <v>80</v>
      </c>
      <c r="G9" s="3">
        <v>7360</v>
      </c>
      <c r="H9" s="3" t="s">
        <v>159</v>
      </c>
    </row>
    <row r="10" spans="1:17" ht="30">
      <c r="A10" s="3">
        <v>9</v>
      </c>
      <c r="B10" s="3" t="s">
        <v>36</v>
      </c>
      <c r="C10" s="3" t="s">
        <v>153</v>
      </c>
      <c r="D10" s="14">
        <v>31225</v>
      </c>
      <c r="E10" s="3" t="s">
        <v>160</v>
      </c>
      <c r="F10" s="3" t="s">
        <v>81</v>
      </c>
      <c r="G10" s="3">
        <v>1800</v>
      </c>
      <c r="H10" s="3"/>
      <c r="J10" s="5" t="s">
        <v>51</v>
      </c>
      <c r="K10" s="5" t="s">
        <v>50</v>
      </c>
      <c r="L10" s="5" t="s">
        <v>146</v>
      </c>
      <c r="M10" s="5" t="s">
        <v>71</v>
      </c>
      <c r="N10" s="5" t="s">
        <v>148</v>
      </c>
      <c r="O10" s="5" t="s">
        <v>75</v>
      </c>
      <c r="P10" s="5" t="s">
        <v>149</v>
      </c>
      <c r="Q10" s="5" t="s">
        <v>150</v>
      </c>
    </row>
    <row r="11" spans="1:17">
      <c r="A11" s="3">
        <v>10</v>
      </c>
      <c r="B11" s="3" t="s">
        <v>35</v>
      </c>
      <c r="C11" s="3" t="s">
        <v>151</v>
      </c>
      <c r="D11" s="14">
        <v>24630</v>
      </c>
      <c r="E11" s="3" t="s">
        <v>154</v>
      </c>
      <c r="F11" s="3" t="s">
        <v>79</v>
      </c>
      <c r="G11" s="3">
        <v>3000</v>
      </c>
      <c r="H11" s="3" t="s">
        <v>161</v>
      </c>
      <c r="J11" s="3">
        <v>2</v>
      </c>
      <c r="K11" s="3" t="s">
        <v>43</v>
      </c>
      <c r="L11" s="3" t="s">
        <v>153</v>
      </c>
      <c r="M11" s="14">
        <v>28994</v>
      </c>
      <c r="N11" s="3" t="s">
        <v>154</v>
      </c>
      <c r="O11" s="3" t="s">
        <v>80</v>
      </c>
      <c r="P11" s="3">
        <v>5440</v>
      </c>
      <c r="Q11" s="3" t="s">
        <v>155</v>
      </c>
    </row>
    <row r="12" spans="1:17">
      <c r="A12" s="3">
        <v>11</v>
      </c>
      <c r="B12" s="3" t="s">
        <v>34</v>
      </c>
      <c r="C12" s="3" t="s">
        <v>151</v>
      </c>
      <c r="D12" s="14">
        <v>27823</v>
      </c>
      <c r="E12" s="3" t="s">
        <v>160</v>
      </c>
      <c r="F12" s="3" t="s">
        <v>79</v>
      </c>
      <c r="G12" s="3">
        <v>3450</v>
      </c>
      <c r="H12" s="3"/>
      <c r="J12" s="3">
        <v>5</v>
      </c>
      <c r="K12" s="3" t="s">
        <v>40</v>
      </c>
      <c r="L12" s="3" t="s">
        <v>153</v>
      </c>
      <c r="M12" s="14">
        <v>32511</v>
      </c>
      <c r="N12" s="3" t="s">
        <v>157</v>
      </c>
      <c r="O12" s="3" t="s">
        <v>82</v>
      </c>
      <c r="P12" s="3">
        <v>5750</v>
      </c>
      <c r="Q12" s="3" t="s">
        <v>158</v>
      </c>
    </row>
    <row r="13" spans="1:17">
      <c r="A13" s="3">
        <v>12</v>
      </c>
      <c r="B13" s="3" t="s">
        <v>33</v>
      </c>
      <c r="C13" s="3" t="s">
        <v>153</v>
      </c>
      <c r="D13" s="14">
        <v>29407</v>
      </c>
      <c r="E13" s="3" t="s">
        <v>152</v>
      </c>
      <c r="F13" s="3" t="s">
        <v>81</v>
      </c>
      <c r="G13" s="3">
        <v>2700</v>
      </c>
      <c r="H13" s="3"/>
      <c r="J13" s="3">
        <v>8</v>
      </c>
      <c r="K13" s="3" t="s">
        <v>37</v>
      </c>
      <c r="L13" s="3" t="s">
        <v>151</v>
      </c>
      <c r="M13" s="14">
        <v>25080</v>
      </c>
      <c r="N13" s="3" t="s">
        <v>156</v>
      </c>
      <c r="O13" s="3" t="s">
        <v>80</v>
      </c>
      <c r="P13" s="3">
        <v>7360</v>
      </c>
      <c r="Q13" s="3" t="s">
        <v>159</v>
      </c>
    </row>
    <row r="14" spans="1:17">
      <c r="A14" s="3">
        <v>13</v>
      </c>
      <c r="B14" s="3" t="s">
        <v>32</v>
      </c>
      <c r="C14" s="3" t="s">
        <v>153</v>
      </c>
      <c r="D14" s="14">
        <v>25538</v>
      </c>
      <c r="E14" s="3" t="s">
        <v>160</v>
      </c>
      <c r="F14" s="3" t="s">
        <v>82</v>
      </c>
      <c r="G14" s="3">
        <v>8500</v>
      </c>
      <c r="H14" s="3" t="s">
        <v>162</v>
      </c>
      <c r="J14" s="3">
        <v>16</v>
      </c>
      <c r="K14" s="3" t="s">
        <v>61</v>
      </c>
      <c r="L14" s="3" t="s">
        <v>151</v>
      </c>
      <c r="M14" s="14">
        <v>28229</v>
      </c>
      <c r="N14" s="3" t="s">
        <v>156</v>
      </c>
      <c r="O14" s="3" t="s">
        <v>80</v>
      </c>
      <c r="P14" s="3">
        <v>6400</v>
      </c>
      <c r="Q14" s="3"/>
    </row>
    <row r="15" spans="1:17">
      <c r="A15" s="3">
        <v>14</v>
      </c>
      <c r="B15" s="3" t="s">
        <v>31</v>
      </c>
      <c r="C15" s="3" t="s">
        <v>151</v>
      </c>
      <c r="D15" s="14">
        <v>24240</v>
      </c>
      <c r="E15" s="3" t="s">
        <v>163</v>
      </c>
      <c r="F15" s="3" t="s">
        <v>79</v>
      </c>
      <c r="G15" s="3">
        <v>4650</v>
      </c>
      <c r="H15" s="3"/>
      <c r="J15" s="3">
        <v>18</v>
      </c>
      <c r="K15" s="3" t="s">
        <v>59</v>
      </c>
      <c r="L15" s="3" t="s">
        <v>153</v>
      </c>
      <c r="M15" s="14">
        <v>30801</v>
      </c>
      <c r="N15" s="3" t="s">
        <v>152</v>
      </c>
      <c r="O15" s="3" t="s">
        <v>81</v>
      </c>
      <c r="P15" s="3">
        <v>3100</v>
      </c>
      <c r="Q15" s="3" t="s">
        <v>165</v>
      </c>
    </row>
    <row r="16" spans="1:17">
      <c r="A16" s="3">
        <v>15</v>
      </c>
      <c r="B16" s="3" t="s">
        <v>62</v>
      </c>
      <c r="C16" s="3" t="s">
        <v>151</v>
      </c>
      <c r="D16" s="14">
        <v>33232</v>
      </c>
      <c r="E16" s="3" t="s">
        <v>156</v>
      </c>
      <c r="F16" s="3" t="s">
        <v>81</v>
      </c>
      <c r="G16" s="3">
        <v>2070</v>
      </c>
      <c r="H16" s="3" t="s">
        <v>164</v>
      </c>
      <c r="J16" s="3">
        <v>24</v>
      </c>
      <c r="K16" s="3" t="s">
        <v>83</v>
      </c>
      <c r="L16" s="3" t="s">
        <v>153</v>
      </c>
      <c r="M16" s="14">
        <v>30253</v>
      </c>
      <c r="N16" s="3" t="s">
        <v>152</v>
      </c>
      <c r="O16" s="3" t="s">
        <v>79</v>
      </c>
      <c r="P16" s="3">
        <v>3000</v>
      </c>
      <c r="Q16" s="3"/>
    </row>
    <row r="17" spans="1:17">
      <c r="A17" s="3">
        <v>16</v>
      </c>
      <c r="B17" s="3" t="s">
        <v>61</v>
      </c>
      <c r="C17" s="3" t="s">
        <v>151</v>
      </c>
      <c r="D17" s="14">
        <v>28229</v>
      </c>
      <c r="E17" s="3" t="s">
        <v>156</v>
      </c>
      <c r="F17" s="3" t="s">
        <v>80</v>
      </c>
      <c r="G17" s="3">
        <v>6400</v>
      </c>
      <c r="H17" s="3"/>
      <c r="J17" s="3">
        <v>25</v>
      </c>
      <c r="K17" s="3" t="s">
        <v>84</v>
      </c>
      <c r="L17" s="3" t="s">
        <v>153</v>
      </c>
      <c r="M17" s="14">
        <v>32451</v>
      </c>
      <c r="N17" s="3" t="s">
        <v>169</v>
      </c>
      <c r="O17" s="3" t="s">
        <v>82</v>
      </c>
      <c r="P17" s="3">
        <v>4750</v>
      </c>
      <c r="Q17" s="3" t="s">
        <v>170</v>
      </c>
    </row>
    <row r="18" spans="1:17">
      <c r="A18" s="3">
        <v>17</v>
      </c>
      <c r="B18" s="3" t="s">
        <v>60</v>
      </c>
      <c r="C18" s="3" t="s">
        <v>153</v>
      </c>
      <c r="D18" s="14">
        <v>29050</v>
      </c>
      <c r="E18" s="3" t="s">
        <v>152</v>
      </c>
      <c r="F18" s="3" t="s">
        <v>79</v>
      </c>
      <c r="G18" s="3">
        <v>2400</v>
      </c>
      <c r="H18" s="3"/>
      <c r="J18" s="3">
        <v>27</v>
      </c>
      <c r="K18" s="3" t="s">
        <v>86</v>
      </c>
      <c r="L18" s="3" t="s">
        <v>151</v>
      </c>
      <c r="M18" s="14">
        <v>28244</v>
      </c>
      <c r="N18" s="3" t="s">
        <v>152</v>
      </c>
      <c r="O18" s="3" t="s">
        <v>80</v>
      </c>
      <c r="P18" s="3">
        <v>10880</v>
      </c>
      <c r="Q18" s="3"/>
    </row>
    <row r="19" spans="1:17">
      <c r="A19" s="3">
        <v>18</v>
      </c>
      <c r="B19" s="3" t="s">
        <v>59</v>
      </c>
      <c r="C19" s="3" t="s">
        <v>153</v>
      </c>
      <c r="D19" s="14">
        <v>30801</v>
      </c>
      <c r="E19" s="3" t="s">
        <v>152</v>
      </c>
      <c r="F19" s="3" t="s">
        <v>81</v>
      </c>
      <c r="G19" s="3">
        <v>3100</v>
      </c>
      <c r="H19" s="3" t="s">
        <v>165</v>
      </c>
      <c r="J19" s="3">
        <v>28</v>
      </c>
      <c r="K19" s="3" t="s">
        <v>87</v>
      </c>
      <c r="L19" s="3" t="s">
        <v>153</v>
      </c>
      <c r="M19" s="14">
        <v>21929</v>
      </c>
      <c r="N19" s="3" t="s">
        <v>166</v>
      </c>
      <c r="O19" s="3" t="s">
        <v>82</v>
      </c>
      <c r="P19" s="3">
        <v>5000</v>
      </c>
      <c r="Q19" s="3" t="s">
        <v>171</v>
      </c>
    </row>
    <row r="20" spans="1:17">
      <c r="A20" s="3">
        <v>19</v>
      </c>
      <c r="B20" s="3" t="s">
        <v>58</v>
      </c>
      <c r="C20" s="3" t="s">
        <v>151</v>
      </c>
      <c r="D20" s="14">
        <v>23048</v>
      </c>
      <c r="E20" s="3" t="s">
        <v>166</v>
      </c>
      <c r="F20" s="3" t="s">
        <v>79</v>
      </c>
      <c r="G20" s="3">
        <v>3480</v>
      </c>
      <c r="H20" s="3"/>
      <c r="J20" s="3">
        <v>32</v>
      </c>
      <c r="K20" s="3" t="s">
        <v>91</v>
      </c>
      <c r="L20" s="3" t="s">
        <v>151</v>
      </c>
      <c r="M20" s="14">
        <v>32940</v>
      </c>
      <c r="N20" s="3" t="s">
        <v>169</v>
      </c>
      <c r="O20" s="3" t="s">
        <v>80</v>
      </c>
      <c r="P20" s="3">
        <v>7360</v>
      </c>
      <c r="Q20" s="3"/>
    </row>
    <row r="21" spans="1:17">
      <c r="A21" s="3">
        <v>20</v>
      </c>
      <c r="B21" s="3" t="s">
        <v>57</v>
      </c>
      <c r="C21" s="3" t="s">
        <v>153</v>
      </c>
      <c r="D21" s="14">
        <v>27294</v>
      </c>
      <c r="E21" s="3" t="s">
        <v>154</v>
      </c>
      <c r="F21" s="3" t="s">
        <v>81</v>
      </c>
      <c r="G21" s="3">
        <v>900</v>
      </c>
      <c r="H21" s="3"/>
      <c r="J21" s="3">
        <v>33</v>
      </c>
      <c r="K21" s="3" t="s">
        <v>92</v>
      </c>
      <c r="L21" s="3" t="s">
        <v>153</v>
      </c>
      <c r="M21" s="14">
        <v>30735</v>
      </c>
      <c r="N21" s="3" t="s">
        <v>166</v>
      </c>
      <c r="O21" s="3" t="s">
        <v>80</v>
      </c>
      <c r="P21" s="3">
        <v>3600</v>
      </c>
      <c r="Q21" s="3"/>
    </row>
    <row r="22" spans="1:17">
      <c r="A22" s="3">
        <v>21</v>
      </c>
      <c r="B22" s="3" t="s">
        <v>56</v>
      </c>
      <c r="C22" s="3" t="s">
        <v>151</v>
      </c>
      <c r="D22" s="14">
        <v>25494</v>
      </c>
      <c r="E22" s="3" t="s">
        <v>167</v>
      </c>
      <c r="F22" s="3" t="s">
        <v>81</v>
      </c>
      <c r="G22" s="3">
        <v>905</v>
      </c>
      <c r="H22" s="3"/>
      <c r="J22" s="3">
        <v>42</v>
      </c>
      <c r="K22" s="3" t="s">
        <v>101</v>
      </c>
      <c r="L22" s="3" t="s">
        <v>151</v>
      </c>
      <c r="M22" s="14">
        <v>31274</v>
      </c>
      <c r="N22" s="3" t="s">
        <v>166</v>
      </c>
      <c r="O22" s="3" t="s">
        <v>80</v>
      </c>
      <c r="P22" s="3">
        <v>5100</v>
      </c>
      <c r="Q22" s="3"/>
    </row>
    <row r="23" spans="1:17">
      <c r="A23" s="3">
        <v>22</v>
      </c>
      <c r="B23" s="3" t="s">
        <v>55</v>
      </c>
      <c r="C23" s="3" t="s">
        <v>151</v>
      </c>
      <c r="D23" s="14">
        <v>34049</v>
      </c>
      <c r="E23" s="3" t="s">
        <v>152</v>
      </c>
      <c r="F23" s="3" t="s">
        <v>82</v>
      </c>
      <c r="G23" s="3">
        <v>5750</v>
      </c>
      <c r="H23" s="3" t="s">
        <v>168</v>
      </c>
      <c r="J23" s="3">
        <v>45</v>
      </c>
      <c r="K23" s="3" t="s">
        <v>104</v>
      </c>
      <c r="L23" s="3" t="s">
        <v>153</v>
      </c>
      <c r="M23" s="14">
        <v>33034</v>
      </c>
      <c r="N23" s="3" t="s">
        <v>163</v>
      </c>
      <c r="O23" s="3" t="s">
        <v>81</v>
      </c>
      <c r="P23" s="3">
        <v>3060</v>
      </c>
      <c r="Q23" s="3"/>
    </row>
    <row r="24" spans="1:17">
      <c r="A24" s="3">
        <v>23</v>
      </c>
      <c r="B24" s="3" t="s">
        <v>53</v>
      </c>
      <c r="C24" s="3" t="s">
        <v>153</v>
      </c>
      <c r="D24" s="14">
        <v>34954</v>
      </c>
      <c r="E24" s="3" t="s">
        <v>167</v>
      </c>
      <c r="F24" s="3" t="s">
        <v>81</v>
      </c>
      <c r="G24" s="3">
        <v>1800</v>
      </c>
      <c r="H24" s="3"/>
      <c r="J24" s="3">
        <v>46</v>
      </c>
      <c r="K24" s="3" t="s">
        <v>105</v>
      </c>
      <c r="L24" s="3" t="s">
        <v>151</v>
      </c>
      <c r="M24" s="14">
        <v>26348</v>
      </c>
      <c r="N24" s="3" t="s">
        <v>154</v>
      </c>
      <c r="O24" s="3" t="s">
        <v>80</v>
      </c>
      <c r="P24" s="3">
        <v>7360</v>
      </c>
      <c r="Q24" s="3"/>
    </row>
    <row r="25" spans="1:17">
      <c r="A25" s="3">
        <v>24</v>
      </c>
      <c r="B25" s="3" t="s">
        <v>83</v>
      </c>
      <c r="C25" s="3" t="s">
        <v>153</v>
      </c>
      <c r="D25" s="14">
        <v>30253</v>
      </c>
      <c r="E25" s="3" t="s">
        <v>152</v>
      </c>
      <c r="F25" s="3" t="s">
        <v>79</v>
      </c>
      <c r="G25" s="3">
        <v>3000</v>
      </c>
      <c r="H25" s="3"/>
      <c r="J25" s="3">
        <v>49</v>
      </c>
      <c r="K25" s="3" t="s">
        <v>108</v>
      </c>
      <c r="L25" s="3" t="s">
        <v>153</v>
      </c>
      <c r="M25" s="14">
        <v>28648</v>
      </c>
      <c r="N25" s="3" t="s">
        <v>154</v>
      </c>
      <c r="O25" s="3" t="s">
        <v>82</v>
      </c>
      <c r="P25" s="3">
        <v>5000</v>
      </c>
      <c r="Q25" s="3" t="s">
        <v>178</v>
      </c>
    </row>
    <row r="26" spans="1:17">
      <c r="A26" s="3">
        <v>25</v>
      </c>
      <c r="B26" s="3" t="s">
        <v>84</v>
      </c>
      <c r="C26" s="3" t="s">
        <v>153</v>
      </c>
      <c r="D26" s="14">
        <v>32451</v>
      </c>
      <c r="E26" s="3" t="s">
        <v>169</v>
      </c>
      <c r="F26" s="3" t="s">
        <v>82</v>
      </c>
      <c r="G26" s="3">
        <v>4750</v>
      </c>
      <c r="H26" s="3" t="s">
        <v>170</v>
      </c>
    </row>
    <row r="27" spans="1:17">
      <c r="A27" s="3">
        <v>26</v>
      </c>
      <c r="B27" s="3" t="s">
        <v>85</v>
      </c>
      <c r="C27" s="3" t="s">
        <v>151</v>
      </c>
      <c r="D27" s="14">
        <v>24172</v>
      </c>
      <c r="E27" s="3" t="s">
        <v>169</v>
      </c>
      <c r="F27" s="3" t="s">
        <v>81</v>
      </c>
      <c r="G27" s="3">
        <v>1800</v>
      </c>
      <c r="H27" s="3"/>
    </row>
    <row r="28" spans="1:17">
      <c r="A28" s="3">
        <v>27</v>
      </c>
      <c r="B28" s="3" t="s">
        <v>86</v>
      </c>
      <c r="C28" s="3" t="s">
        <v>151</v>
      </c>
      <c r="D28" s="14">
        <v>28244</v>
      </c>
      <c r="E28" s="3" t="s">
        <v>152</v>
      </c>
      <c r="F28" s="3" t="s">
        <v>80</v>
      </c>
      <c r="G28" s="3">
        <v>10880</v>
      </c>
      <c r="H28" s="3"/>
    </row>
    <row r="29" spans="1:17">
      <c r="A29" s="3">
        <v>28</v>
      </c>
      <c r="B29" s="3" t="s">
        <v>87</v>
      </c>
      <c r="C29" s="3" t="s">
        <v>153</v>
      </c>
      <c r="D29" s="14">
        <v>21929</v>
      </c>
      <c r="E29" s="3" t="s">
        <v>166</v>
      </c>
      <c r="F29" s="3" t="s">
        <v>82</v>
      </c>
      <c r="G29" s="3">
        <v>5000</v>
      </c>
      <c r="H29" s="3" t="s">
        <v>171</v>
      </c>
    </row>
    <row r="30" spans="1:17">
      <c r="A30" s="3">
        <v>29</v>
      </c>
      <c r="B30" s="3" t="s">
        <v>88</v>
      </c>
      <c r="C30" s="3" t="s">
        <v>153</v>
      </c>
      <c r="D30" s="14">
        <v>22196</v>
      </c>
      <c r="E30" s="3" t="s">
        <v>166</v>
      </c>
      <c r="F30" s="3" t="s">
        <v>81</v>
      </c>
      <c r="G30" s="3">
        <v>1900</v>
      </c>
      <c r="H30" s="3"/>
    </row>
    <row r="31" spans="1:17">
      <c r="A31" s="3">
        <v>30</v>
      </c>
      <c r="B31" s="3" t="s">
        <v>89</v>
      </c>
      <c r="C31" s="3" t="s">
        <v>151</v>
      </c>
      <c r="D31" s="14">
        <v>31967</v>
      </c>
      <c r="E31" s="3" t="s">
        <v>169</v>
      </c>
      <c r="F31" s="3" t="s">
        <v>79</v>
      </c>
      <c r="G31" s="3">
        <v>3450</v>
      </c>
      <c r="H31" s="3"/>
    </row>
    <row r="32" spans="1:17">
      <c r="A32" s="3">
        <v>31</v>
      </c>
      <c r="B32" s="3" t="s">
        <v>90</v>
      </c>
      <c r="C32" s="3" t="s">
        <v>151</v>
      </c>
      <c r="D32" s="14">
        <v>22803</v>
      </c>
      <c r="E32" s="3" t="s">
        <v>152</v>
      </c>
      <c r="F32" s="3" t="s">
        <v>79</v>
      </c>
      <c r="G32" s="3">
        <v>2550</v>
      </c>
      <c r="H32" s="3" t="s">
        <v>172</v>
      </c>
    </row>
    <row r="33" spans="1:8">
      <c r="A33" s="3">
        <v>32</v>
      </c>
      <c r="B33" s="3" t="s">
        <v>91</v>
      </c>
      <c r="C33" s="3" t="s">
        <v>151</v>
      </c>
      <c r="D33" s="14">
        <v>32940</v>
      </c>
      <c r="E33" s="3" t="s">
        <v>169</v>
      </c>
      <c r="F33" s="3" t="s">
        <v>80</v>
      </c>
      <c r="G33" s="3">
        <v>7360</v>
      </c>
      <c r="H33" s="3"/>
    </row>
    <row r="34" spans="1:8">
      <c r="A34" s="3">
        <v>33</v>
      </c>
      <c r="B34" s="3" t="s">
        <v>92</v>
      </c>
      <c r="C34" s="3" t="s">
        <v>153</v>
      </c>
      <c r="D34" s="14">
        <v>30735</v>
      </c>
      <c r="E34" s="3" t="s">
        <v>166</v>
      </c>
      <c r="F34" s="3" t="s">
        <v>80</v>
      </c>
      <c r="G34" s="3">
        <v>3600</v>
      </c>
      <c r="H34" s="3"/>
    </row>
    <row r="35" spans="1:8">
      <c r="A35" s="3">
        <v>34</v>
      </c>
      <c r="B35" s="3" t="s">
        <v>93</v>
      </c>
      <c r="C35" s="3" t="s">
        <v>153</v>
      </c>
      <c r="D35" s="14">
        <v>27437</v>
      </c>
      <c r="E35" s="3" t="s">
        <v>154</v>
      </c>
      <c r="F35" s="3" t="s">
        <v>82</v>
      </c>
      <c r="G35" s="3">
        <v>8500</v>
      </c>
      <c r="H35" s="3" t="s">
        <v>173</v>
      </c>
    </row>
    <row r="36" spans="1:8">
      <c r="A36" s="3">
        <v>35</v>
      </c>
      <c r="B36" s="3" t="s">
        <v>94</v>
      </c>
      <c r="C36" s="3" t="s">
        <v>151</v>
      </c>
      <c r="D36" s="14">
        <v>30483</v>
      </c>
      <c r="E36" s="3" t="s">
        <v>166</v>
      </c>
      <c r="F36" s="3" t="s">
        <v>79</v>
      </c>
      <c r="G36" s="3">
        <v>3400</v>
      </c>
      <c r="H36" s="3"/>
    </row>
    <row r="37" spans="1:8">
      <c r="A37" s="3">
        <v>36</v>
      </c>
      <c r="B37" s="3" t="s">
        <v>95</v>
      </c>
      <c r="C37" s="3" t="s">
        <v>151</v>
      </c>
      <c r="D37" s="14">
        <v>25530</v>
      </c>
      <c r="E37" s="3" t="s">
        <v>152</v>
      </c>
      <c r="F37" s="3" t="s">
        <v>81</v>
      </c>
      <c r="G37" s="3">
        <v>2070</v>
      </c>
      <c r="H37" s="3"/>
    </row>
    <row r="38" spans="1:8">
      <c r="A38" s="3">
        <v>37</v>
      </c>
      <c r="B38" s="3" t="s">
        <v>96</v>
      </c>
      <c r="C38" s="3" t="s">
        <v>151</v>
      </c>
      <c r="D38" s="14">
        <v>28444</v>
      </c>
      <c r="E38" s="3" t="s">
        <v>163</v>
      </c>
      <c r="F38" s="3" t="s">
        <v>79</v>
      </c>
      <c r="G38" s="3">
        <v>4650</v>
      </c>
      <c r="H38" s="3" t="s">
        <v>174</v>
      </c>
    </row>
    <row r="39" spans="1:8">
      <c r="A39" s="3">
        <v>38</v>
      </c>
      <c r="B39" s="3" t="s">
        <v>97</v>
      </c>
      <c r="C39" s="3" t="s">
        <v>151</v>
      </c>
      <c r="D39" s="14">
        <v>23588</v>
      </c>
      <c r="E39" s="3" t="s">
        <v>163</v>
      </c>
      <c r="F39" s="3" t="s">
        <v>82</v>
      </c>
      <c r="G39" s="3">
        <v>2515</v>
      </c>
      <c r="H39" s="3"/>
    </row>
    <row r="40" spans="1:8">
      <c r="A40" s="3">
        <v>39</v>
      </c>
      <c r="B40" s="3" t="s">
        <v>98</v>
      </c>
      <c r="C40" s="3" t="s">
        <v>151</v>
      </c>
      <c r="D40" s="14">
        <v>25023</v>
      </c>
      <c r="E40" s="3" t="s">
        <v>169</v>
      </c>
      <c r="F40" s="3" t="s">
        <v>79</v>
      </c>
      <c r="G40" s="3">
        <v>3450</v>
      </c>
      <c r="H40" s="3"/>
    </row>
    <row r="41" spans="1:8">
      <c r="A41" s="3">
        <v>40</v>
      </c>
      <c r="B41" s="3" t="s">
        <v>99</v>
      </c>
      <c r="C41" s="3" t="s">
        <v>153</v>
      </c>
      <c r="D41" s="14">
        <v>27820</v>
      </c>
      <c r="E41" s="3" t="s">
        <v>152</v>
      </c>
      <c r="F41" s="3" t="s">
        <v>81</v>
      </c>
      <c r="G41" s="3">
        <v>2100</v>
      </c>
      <c r="H41" s="3" t="s">
        <v>175</v>
      </c>
    </row>
    <row r="42" spans="1:8">
      <c r="A42" s="3">
        <v>41</v>
      </c>
      <c r="B42" s="3" t="s">
        <v>100</v>
      </c>
      <c r="C42" s="3" t="s">
        <v>153</v>
      </c>
      <c r="D42" s="14">
        <v>32252</v>
      </c>
      <c r="E42" s="3" t="s">
        <v>169</v>
      </c>
      <c r="F42" s="3" t="s">
        <v>79</v>
      </c>
      <c r="G42" s="3">
        <v>2550</v>
      </c>
      <c r="H42" s="3"/>
    </row>
    <row r="43" spans="1:8">
      <c r="A43" s="3">
        <v>42</v>
      </c>
      <c r="B43" s="3" t="s">
        <v>101</v>
      </c>
      <c r="C43" s="3" t="s">
        <v>151</v>
      </c>
      <c r="D43" s="14">
        <v>31274</v>
      </c>
      <c r="E43" s="3" t="s">
        <v>166</v>
      </c>
      <c r="F43" s="3" t="s">
        <v>80</v>
      </c>
      <c r="G43" s="3">
        <v>5100</v>
      </c>
      <c r="H43" s="3"/>
    </row>
    <row r="44" spans="1:8">
      <c r="A44" s="3">
        <v>43</v>
      </c>
      <c r="B44" s="3" t="s">
        <v>102</v>
      </c>
      <c r="C44" s="3" t="s">
        <v>151</v>
      </c>
      <c r="D44" s="14">
        <v>28781</v>
      </c>
      <c r="E44" s="3" t="s">
        <v>152</v>
      </c>
      <c r="F44" s="3" t="s">
        <v>81</v>
      </c>
      <c r="G44" s="3">
        <v>3060</v>
      </c>
      <c r="H44" s="3" t="s">
        <v>176</v>
      </c>
    </row>
    <row r="45" spans="1:8">
      <c r="A45" s="3">
        <v>44</v>
      </c>
      <c r="B45" s="3" t="s">
        <v>103</v>
      </c>
      <c r="C45" s="3" t="s">
        <v>153</v>
      </c>
      <c r="D45" s="14">
        <v>29304</v>
      </c>
      <c r="E45" s="3" t="s">
        <v>154</v>
      </c>
      <c r="F45" s="3" t="s">
        <v>81</v>
      </c>
      <c r="G45" s="3">
        <v>2080</v>
      </c>
      <c r="H45" s="3"/>
    </row>
    <row r="46" spans="1:8">
      <c r="A46" s="3">
        <v>45</v>
      </c>
      <c r="B46" s="3" t="s">
        <v>104</v>
      </c>
      <c r="C46" s="3" t="s">
        <v>153</v>
      </c>
      <c r="D46" s="14">
        <v>33034</v>
      </c>
      <c r="E46" s="3" t="s">
        <v>163</v>
      </c>
      <c r="F46" s="3" t="s">
        <v>81</v>
      </c>
      <c r="G46" s="3">
        <v>3060</v>
      </c>
      <c r="H46" s="3"/>
    </row>
    <row r="47" spans="1:8">
      <c r="A47" s="3">
        <v>46</v>
      </c>
      <c r="B47" s="3" t="s">
        <v>105</v>
      </c>
      <c r="C47" s="3" t="s">
        <v>151</v>
      </c>
      <c r="D47" s="14">
        <v>26348</v>
      </c>
      <c r="E47" s="3" t="s">
        <v>154</v>
      </c>
      <c r="F47" s="3" t="s">
        <v>80</v>
      </c>
      <c r="G47" s="3">
        <v>7360</v>
      </c>
      <c r="H47" s="3"/>
    </row>
    <row r="48" spans="1:8">
      <c r="A48" s="3">
        <v>47</v>
      </c>
      <c r="B48" s="3" t="s">
        <v>106</v>
      </c>
      <c r="C48" s="3" t="s">
        <v>151</v>
      </c>
      <c r="D48" s="14">
        <v>23627</v>
      </c>
      <c r="E48" s="3" t="s">
        <v>154</v>
      </c>
      <c r="F48" s="3" t="s">
        <v>82</v>
      </c>
      <c r="G48" s="3">
        <v>8500</v>
      </c>
      <c r="H48" s="3" t="s">
        <v>177</v>
      </c>
    </row>
    <row r="49" spans="1:8">
      <c r="A49" s="3">
        <v>48</v>
      </c>
      <c r="B49" s="3" t="s">
        <v>107</v>
      </c>
      <c r="C49" s="3" t="s">
        <v>153</v>
      </c>
      <c r="D49" s="14">
        <v>27889</v>
      </c>
      <c r="E49" s="3" t="s">
        <v>152</v>
      </c>
      <c r="F49" s="3" t="s">
        <v>80</v>
      </c>
      <c r="G49" s="3">
        <v>10880</v>
      </c>
      <c r="H49" s="3"/>
    </row>
    <row r="50" spans="1:8">
      <c r="A50" s="3">
        <v>49</v>
      </c>
      <c r="B50" s="3" t="s">
        <v>108</v>
      </c>
      <c r="C50" s="3" t="s">
        <v>153</v>
      </c>
      <c r="D50" s="14">
        <v>28648</v>
      </c>
      <c r="E50" s="3" t="s">
        <v>154</v>
      </c>
      <c r="F50" s="3" t="s">
        <v>82</v>
      </c>
      <c r="G50" s="3">
        <v>5000</v>
      </c>
      <c r="H50" s="3" t="s">
        <v>178</v>
      </c>
    </row>
    <row r="51" spans="1:8">
      <c r="A51" s="3">
        <v>50</v>
      </c>
      <c r="B51" s="3" t="s">
        <v>179</v>
      </c>
      <c r="C51" s="3" t="s">
        <v>151</v>
      </c>
      <c r="D51" s="14">
        <v>29002</v>
      </c>
      <c r="E51" s="3" t="s">
        <v>152</v>
      </c>
      <c r="F51" s="3" t="s">
        <v>81</v>
      </c>
      <c r="G51" s="3">
        <v>1800</v>
      </c>
      <c r="H51" s="3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C7732-1F2D-4774-B8A1-3CF6CEA44A3D}">
  <sheetPr filterMode="1">
    <tabColor rgb="FF0070C0"/>
  </sheetPr>
  <dimension ref="A1:J524"/>
  <sheetViews>
    <sheetView topLeftCell="A8" workbookViewId="0">
      <selection activeCell="B185" sqref="B185"/>
    </sheetView>
  </sheetViews>
  <sheetFormatPr defaultRowHeight="15.75"/>
  <cols>
    <col min="1" max="1" width="20.28515625" style="11" bestFit="1" customWidth="1"/>
    <col min="2" max="3" width="20.42578125" style="11" bestFit="1" customWidth="1"/>
    <col min="4" max="5" width="9.140625" style="11"/>
    <col min="6" max="6" width="20.42578125" style="11" bestFit="1" customWidth="1"/>
    <col min="7" max="16384" width="9.140625" style="11"/>
  </cols>
  <sheetData>
    <row r="1" spans="1:10">
      <c r="A1" s="50" t="s">
        <v>437</v>
      </c>
    </row>
    <row r="2" spans="1:10" ht="30">
      <c r="A2" s="5" t="s">
        <v>410</v>
      </c>
      <c r="B2" s="5" t="s">
        <v>410</v>
      </c>
      <c r="C2" s="5" t="s">
        <v>110</v>
      </c>
      <c r="D2" s="5" t="s">
        <v>248</v>
      </c>
    </row>
    <row r="3" spans="1:10">
      <c r="A3" s="11" t="s">
        <v>1442</v>
      </c>
      <c r="B3" s="11" t="s">
        <v>1443</v>
      </c>
      <c r="C3" s="3" t="s">
        <v>438</v>
      </c>
      <c r="D3" s="11" t="s">
        <v>1438</v>
      </c>
    </row>
    <row r="4" spans="1:10">
      <c r="A4" s="11" t="s">
        <v>1442</v>
      </c>
      <c r="B4" s="11" t="s">
        <v>1443</v>
      </c>
      <c r="C4" s="3" t="s">
        <v>439</v>
      </c>
      <c r="D4" s="11" t="s">
        <v>1439</v>
      </c>
    </row>
    <row r="5" spans="1:10">
      <c r="A5" s="11" t="s">
        <v>1442</v>
      </c>
      <c r="B5" s="11" t="s">
        <v>1443</v>
      </c>
      <c r="C5" s="3" t="s">
        <v>440</v>
      </c>
      <c r="D5" s="387" t="s">
        <v>1440</v>
      </c>
      <c r="E5"/>
      <c r="F5"/>
    </row>
    <row r="6" spans="1:10">
      <c r="A6" s="11" t="s">
        <v>1442</v>
      </c>
      <c r="B6" s="11" t="s">
        <v>1443</v>
      </c>
      <c r="C6" s="3" t="s">
        <v>441</v>
      </c>
      <c r="D6" s="387" t="s">
        <v>1441</v>
      </c>
      <c r="E6"/>
      <c r="F6"/>
    </row>
    <row r="7" spans="1:10">
      <c r="B7"/>
      <c r="C7"/>
      <c r="D7"/>
      <c r="E7"/>
      <c r="F7"/>
    </row>
    <row r="12" spans="1:10" ht="30">
      <c r="A12" s="5" t="s">
        <v>410</v>
      </c>
      <c r="B12" s="5" t="s">
        <v>443</v>
      </c>
      <c r="C12" s="5" t="s">
        <v>110</v>
      </c>
      <c r="D12" s="5" t="s">
        <v>247</v>
      </c>
      <c r="E12" s="5" t="s">
        <v>248</v>
      </c>
      <c r="F12" s="5" t="s">
        <v>249</v>
      </c>
      <c r="G12"/>
      <c r="H12"/>
    </row>
    <row r="13" spans="1:10" hidden="1">
      <c r="A13" s="14">
        <v>42014</v>
      </c>
      <c r="B13" s="51" t="s">
        <v>444</v>
      </c>
      <c r="C13" s="3" t="s">
        <v>439</v>
      </c>
      <c r="D13" s="3">
        <v>10</v>
      </c>
      <c r="E13" s="3">
        <v>25500</v>
      </c>
      <c r="F13" s="3" t="s">
        <v>445</v>
      </c>
      <c r="G13"/>
      <c r="H13"/>
    </row>
    <row r="14" spans="1:10" hidden="1">
      <c r="A14" s="14">
        <v>42015</v>
      </c>
      <c r="B14" s="51" t="s">
        <v>446</v>
      </c>
      <c r="C14" s="3" t="s">
        <v>439</v>
      </c>
      <c r="D14" s="3">
        <v>8</v>
      </c>
      <c r="E14" s="3">
        <v>20400</v>
      </c>
      <c r="F14" s="3" t="s">
        <v>445</v>
      </c>
      <c r="G14"/>
      <c r="H14"/>
      <c r="I14"/>
      <c r="J14"/>
    </row>
    <row r="15" spans="1:10" hidden="1">
      <c r="A15" s="14">
        <v>42016</v>
      </c>
      <c r="B15" s="51" t="s">
        <v>447</v>
      </c>
      <c r="C15" s="3" t="s">
        <v>441</v>
      </c>
      <c r="D15" s="3">
        <v>9</v>
      </c>
      <c r="E15" s="3">
        <v>173700</v>
      </c>
      <c r="F15" s="3" t="s">
        <v>448</v>
      </c>
      <c r="G15"/>
      <c r="H15"/>
      <c r="I15"/>
      <c r="J15"/>
    </row>
    <row r="16" spans="1:10" hidden="1">
      <c r="A16" s="14">
        <v>42016</v>
      </c>
      <c r="B16" s="51" t="s">
        <v>449</v>
      </c>
      <c r="C16" s="3" t="s">
        <v>441</v>
      </c>
      <c r="D16" s="3">
        <v>15</v>
      </c>
      <c r="E16" s="3">
        <v>289500</v>
      </c>
      <c r="F16" s="3" t="s">
        <v>448</v>
      </c>
      <c r="G16"/>
      <c r="H16"/>
      <c r="I16"/>
      <c r="J16"/>
    </row>
    <row r="17" spans="1:10" hidden="1">
      <c r="A17" s="14">
        <v>42017</v>
      </c>
      <c r="B17" s="51" t="s">
        <v>450</v>
      </c>
      <c r="C17" s="3" t="s">
        <v>439</v>
      </c>
      <c r="D17" s="3">
        <v>16</v>
      </c>
      <c r="E17" s="3">
        <v>40800</v>
      </c>
      <c r="F17" s="3" t="s">
        <v>445</v>
      </c>
      <c r="G17"/>
      <c r="H17"/>
      <c r="I17"/>
      <c r="J17"/>
    </row>
    <row r="18" spans="1:10" hidden="1">
      <c r="A18" s="14">
        <v>42018</v>
      </c>
      <c r="B18" s="51" t="s">
        <v>451</v>
      </c>
      <c r="C18" s="3" t="s">
        <v>439</v>
      </c>
      <c r="D18" s="3">
        <v>1</v>
      </c>
      <c r="E18" s="3">
        <v>2550</v>
      </c>
      <c r="F18" s="3" t="s">
        <v>445</v>
      </c>
      <c r="G18"/>
      <c r="H18"/>
      <c r="I18"/>
      <c r="J18"/>
    </row>
    <row r="19" spans="1:10" hidden="1">
      <c r="A19" s="14">
        <v>42019</v>
      </c>
      <c r="B19" s="51" t="s">
        <v>452</v>
      </c>
      <c r="C19" s="3" t="s">
        <v>453</v>
      </c>
      <c r="D19" s="3">
        <v>16</v>
      </c>
      <c r="E19" s="3">
        <v>28000</v>
      </c>
      <c r="F19" s="3" t="s">
        <v>448</v>
      </c>
      <c r="G19"/>
      <c r="H19"/>
      <c r="I19"/>
      <c r="J19"/>
    </row>
    <row r="20" spans="1:10" hidden="1">
      <c r="A20" s="14">
        <v>42022</v>
      </c>
      <c r="B20" s="51" t="s">
        <v>454</v>
      </c>
      <c r="C20" s="3" t="s">
        <v>453</v>
      </c>
      <c r="D20" s="3">
        <v>9</v>
      </c>
      <c r="E20" s="3">
        <v>15750</v>
      </c>
      <c r="F20" s="3" t="s">
        <v>455</v>
      </c>
      <c r="G20"/>
      <c r="H20"/>
      <c r="I20"/>
      <c r="J20"/>
    </row>
    <row r="21" spans="1:10" hidden="1">
      <c r="A21" s="14">
        <v>42023</v>
      </c>
      <c r="B21" s="51" t="s">
        <v>456</v>
      </c>
      <c r="C21" s="3" t="s">
        <v>457</v>
      </c>
      <c r="D21" s="3">
        <v>2</v>
      </c>
      <c r="E21" s="3">
        <v>7700</v>
      </c>
      <c r="F21" s="3" t="s">
        <v>458</v>
      </c>
      <c r="G21"/>
      <c r="H21"/>
      <c r="I21"/>
      <c r="J21"/>
    </row>
    <row r="22" spans="1:10" hidden="1">
      <c r="A22" s="14">
        <v>42024</v>
      </c>
      <c r="B22" s="51" t="s">
        <v>459</v>
      </c>
      <c r="C22" s="3" t="s">
        <v>457</v>
      </c>
      <c r="D22" s="3">
        <v>15</v>
      </c>
      <c r="E22" s="3">
        <v>57750</v>
      </c>
      <c r="F22" s="3" t="s">
        <v>460</v>
      </c>
      <c r="G22"/>
      <c r="H22"/>
      <c r="I22"/>
      <c r="J22"/>
    </row>
    <row r="23" spans="1:10" hidden="1">
      <c r="A23" s="14">
        <v>42025</v>
      </c>
      <c r="B23" s="51" t="s">
        <v>461</v>
      </c>
      <c r="C23" s="3" t="s">
        <v>462</v>
      </c>
      <c r="D23" s="3">
        <v>13</v>
      </c>
      <c r="E23" s="3">
        <v>96850</v>
      </c>
      <c r="F23" s="3" t="s">
        <v>463</v>
      </c>
      <c r="G23"/>
      <c r="H23"/>
      <c r="I23"/>
      <c r="J23"/>
    </row>
    <row r="24" spans="1:10" hidden="1">
      <c r="A24" s="14">
        <v>42026</v>
      </c>
      <c r="B24" s="51" t="s">
        <v>464</v>
      </c>
      <c r="C24" s="3" t="s">
        <v>462</v>
      </c>
      <c r="D24" s="3">
        <v>6</v>
      </c>
      <c r="E24" s="3">
        <v>44700</v>
      </c>
      <c r="F24" s="3" t="s">
        <v>465</v>
      </c>
      <c r="G24"/>
      <c r="H24"/>
      <c r="I24"/>
      <c r="J24"/>
    </row>
    <row r="25" spans="1:10" hidden="1">
      <c r="A25" s="14">
        <v>42029</v>
      </c>
      <c r="B25" s="51" t="s">
        <v>466</v>
      </c>
      <c r="C25" s="3" t="s">
        <v>467</v>
      </c>
      <c r="D25" s="3">
        <v>5</v>
      </c>
      <c r="E25" s="3">
        <v>43250</v>
      </c>
      <c r="F25" s="3" t="s">
        <v>448</v>
      </c>
      <c r="G25"/>
      <c r="H25"/>
      <c r="I25"/>
      <c r="J25"/>
    </row>
    <row r="26" spans="1:10" hidden="1">
      <c r="A26" s="14">
        <v>42030</v>
      </c>
      <c r="B26" s="51" t="s">
        <v>468</v>
      </c>
      <c r="C26" s="3" t="s">
        <v>441</v>
      </c>
      <c r="D26" s="3">
        <v>4</v>
      </c>
      <c r="E26" s="3">
        <v>77200</v>
      </c>
      <c r="F26" s="3" t="s">
        <v>469</v>
      </c>
      <c r="G26"/>
      <c r="H26"/>
      <c r="I26"/>
      <c r="J26"/>
    </row>
    <row r="27" spans="1:10" hidden="1">
      <c r="A27" s="14">
        <v>42030</v>
      </c>
      <c r="B27" s="51" t="s">
        <v>470</v>
      </c>
      <c r="C27" s="3" t="s">
        <v>441</v>
      </c>
      <c r="D27" s="3">
        <v>5</v>
      </c>
      <c r="E27" s="3">
        <v>96500</v>
      </c>
      <c r="F27" s="3" t="s">
        <v>463</v>
      </c>
      <c r="G27"/>
      <c r="H27"/>
      <c r="I27"/>
      <c r="J27"/>
    </row>
    <row r="28" spans="1:10" hidden="1">
      <c r="A28" s="14">
        <v>42031</v>
      </c>
      <c r="B28" s="51" t="s">
        <v>471</v>
      </c>
      <c r="C28" s="3" t="s">
        <v>441</v>
      </c>
      <c r="D28" s="3">
        <v>8</v>
      </c>
      <c r="E28" s="3">
        <v>154400</v>
      </c>
      <c r="F28" s="3" t="s">
        <v>458</v>
      </c>
      <c r="G28"/>
      <c r="H28"/>
      <c r="I28"/>
      <c r="J28"/>
    </row>
    <row r="29" spans="1:10" hidden="1">
      <c r="A29" s="14">
        <v>42032</v>
      </c>
      <c r="B29" s="51" t="s">
        <v>472</v>
      </c>
      <c r="C29" s="3" t="s">
        <v>462</v>
      </c>
      <c r="D29" s="3">
        <v>1</v>
      </c>
      <c r="E29" s="3">
        <v>7450</v>
      </c>
      <c r="F29" s="3" t="s">
        <v>473</v>
      </c>
      <c r="G29"/>
      <c r="H29"/>
      <c r="I29"/>
      <c r="J29"/>
    </row>
    <row r="30" spans="1:10" hidden="1">
      <c r="A30" s="14">
        <v>42033</v>
      </c>
      <c r="B30" s="51" t="s">
        <v>474</v>
      </c>
      <c r="C30" s="3" t="s">
        <v>462</v>
      </c>
      <c r="D30" s="3">
        <v>14</v>
      </c>
      <c r="E30" s="3">
        <v>104300</v>
      </c>
      <c r="F30" s="3" t="s">
        <v>473</v>
      </c>
      <c r="G30"/>
      <c r="H30"/>
      <c r="I30"/>
      <c r="J30"/>
    </row>
    <row r="31" spans="1:10" hidden="1">
      <c r="A31" s="14">
        <v>42036</v>
      </c>
      <c r="B31" s="51" t="s">
        <v>475</v>
      </c>
      <c r="C31" s="3" t="s">
        <v>440</v>
      </c>
      <c r="D31" s="3">
        <v>13</v>
      </c>
      <c r="E31" s="3">
        <v>82550</v>
      </c>
      <c r="F31" s="3" t="s">
        <v>463</v>
      </c>
      <c r="G31"/>
      <c r="H31"/>
      <c r="I31"/>
      <c r="J31"/>
    </row>
    <row r="32" spans="1:10" hidden="1">
      <c r="A32" s="14">
        <v>42037</v>
      </c>
      <c r="B32" s="51" t="s">
        <v>476</v>
      </c>
      <c r="C32" s="3" t="s">
        <v>440</v>
      </c>
      <c r="D32" s="3">
        <v>15</v>
      </c>
      <c r="E32" s="3">
        <v>95250</v>
      </c>
      <c r="F32" s="3" t="s">
        <v>465</v>
      </c>
      <c r="G32"/>
      <c r="H32"/>
      <c r="I32"/>
      <c r="J32"/>
    </row>
    <row r="33" spans="1:10" hidden="1">
      <c r="A33" s="14">
        <v>42038</v>
      </c>
      <c r="B33" s="51" t="s">
        <v>477</v>
      </c>
      <c r="C33" s="3" t="s">
        <v>441</v>
      </c>
      <c r="D33" s="3">
        <v>15</v>
      </c>
      <c r="E33" s="3">
        <v>289500</v>
      </c>
      <c r="F33" s="3" t="s">
        <v>445</v>
      </c>
      <c r="G33"/>
      <c r="H33"/>
      <c r="I33"/>
      <c r="J33"/>
    </row>
    <row r="34" spans="1:10" hidden="1">
      <c r="A34" s="14">
        <v>42039</v>
      </c>
      <c r="B34" s="51" t="s">
        <v>478</v>
      </c>
      <c r="C34" s="3" t="s">
        <v>441</v>
      </c>
      <c r="D34" s="3">
        <v>17</v>
      </c>
      <c r="E34" s="3">
        <v>328100</v>
      </c>
      <c r="F34" s="3" t="s">
        <v>445</v>
      </c>
      <c r="G34"/>
      <c r="H34"/>
      <c r="I34"/>
      <c r="J34"/>
    </row>
    <row r="35" spans="1:10" hidden="1">
      <c r="A35" s="14">
        <v>42040</v>
      </c>
      <c r="B35" s="51" t="s">
        <v>479</v>
      </c>
      <c r="C35" s="3" t="s">
        <v>457</v>
      </c>
      <c r="D35" s="3">
        <v>20</v>
      </c>
      <c r="E35" s="3">
        <v>77000</v>
      </c>
      <c r="F35" s="3" t="s">
        <v>473</v>
      </c>
      <c r="G35"/>
      <c r="H35"/>
      <c r="I35"/>
      <c r="J35"/>
    </row>
    <row r="36" spans="1:10" hidden="1">
      <c r="A36" s="14">
        <v>42043</v>
      </c>
      <c r="B36" s="51" t="s">
        <v>480</v>
      </c>
      <c r="C36" s="3" t="s">
        <v>457</v>
      </c>
      <c r="D36" s="3">
        <v>1</v>
      </c>
      <c r="E36" s="3">
        <v>3850</v>
      </c>
      <c r="F36" s="3" t="s">
        <v>473</v>
      </c>
      <c r="G36"/>
      <c r="H36"/>
      <c r="I36"/>
      <c r="J36"/>
    </row>
    <row r="37" spans="1:10" hidden="1">
      <c r="A37" s="14">
        <v>42044</v>
      </c>
      <c r="B37" s="51" t="s">
        <v>481</v>
      </c>
      <c r="C37" s="3" t="s">
        <v>467</v>
      </c>
      <c r="D37" s="3">
        <v>18</v>
      </c>
      <c r="E37" s="3">
        <v>155700</v>
      </c>
      <c r="F37" s="3" t="s">
        <v>463</v>
      </c>
      <c r="G37"/>
      <c r="H37"/>
      <c r="I37"/>
      <c r="J37"/>
    </row>
    <row r="38" spans="1:10" hidden="1">
      <c r="A38" s="14">
        <v>42044</v>
      </c>
      <c r="B38" s="51" t="s">
        <v>482</v>
      </c>
      <c r="C38" s="3" t="s">
        <v>467</v>
      </c>
      <c r="D38" s="3">
        <v>8</v>
      </c>
      <c r="E38" s="3">
        <v>69200</v>
      </c>
      <c r="F38" s="3" t="s">
        <v>463</v>
      </c>
      <c r="G38"/>
      <c r="H38"/>
      <c r="I38"/>
      <c r="J38"/>
    </row>
    <row r="39" spans="1:10" hidden="1">
      <c r="A39" s="14">
        <v>42045</v>
      </c>
      <c r="B39" s="51" t="s">
        <v>483</v>
      </c>
      <c r="C39" s="3" t="s">
        <v>467</v>
      </c>
      <c r="D39" s="3">
        <v>16</v>
      </c>
      <c r="E39" s="3">
        <v>138400</v>
      </c>
      <c r="F39" s="3" t="s">
        <v>448</v>
      </c>
      <c r="G39"/>
      <c r="H39"/>
      <c r="I39"/>
      <c r="J39"/>
    </row>
    <row r="40" spans="1:10" hidden="1">
      <c r="A40" s="14">
        <v>42046</v>
      </c>
      <c r="B40" s="51" t="s">
        <v>484</v>
      </c>
      <c r="C40" s="3" t="s">
        <v>467</v>
      </c>
      <c r="D40" s="3">
        <v>12</v>
      </c>
      <c r="E40" s="3">
        <v>103800</v>
      </c>
      <c r="F40" s="3" t="s">
        <v>432</v>
      </c>
      <c r="G40"/>
      <c r="H40"/>
      <c r="I40"/>
      <c r="J40"/>
    </row>
    <row r="41" spans="1:10" hidden="1">
      <c r="A41" s="14">
        <v>42047</v>
      </c>
      <c r="B41" s="51" t="s">
        <v>485</v>
      </c>
      <c r="C41" s="3" t="s">
        <v>462</v>
      </c>
      <c r="D41" s="3">
        <v>1</v>
      </c>
      <c r="E41" s="3">
        <v>7450</v>
      </c>
      <c r="F41" s="3" t="s">
        <v>458</v>
      </c>
      <c r="G41"/>
      <c r="H41"/>
      <c r="I41"/>
      <c r="J41"/>
    </row>
    <row r="42" spans="1:10" hidden="1">
      <c r="A42" s="14">
        <v>42050</v>
      </c>
      <c r="B42" s="51" t="s">
        <v>486</v>
      </c>
      <c r="C42" s="3" t="s">
        <v>462</v>
      </c>
      <c r="D42" s="3">
        <v>7</v>
      </c>
      <c r="E42" s="3">
        <v>52150</v>
      </c>
      <c r="F42" s="3" t="s">
        <v>460</v>
      </c>
      <c r="G42"/>
      <c r="H42"/>
      <c r="I42"/>
      <c r="J42"/>
    </row>
    <row r="43" spans="1:10" hidden="1">
      <c r="A43" s="14">
        <v>42051</v>
      </c>
      <c r="B43" s="51" t="s">
        <v>487</v>
      </c>
      <c r="C43" s="3" t="s">
        <v>439</v>
      </c>
      <c r="D43" s="3">
        <v>16</v>
      </c>
      <c r="E43" s="3">
        <v>40800</v>
      </c>
      <c r="F43" s="3" t="s">
        <v>469</v>
      </c>
      <c r="G43"/>
      <c r="H43"/>
      <c r="I43"/>
      <c r="J43"/>
    </row>
    <row r="44" spans="1:10" hidden="1">
      <c r="A44" s="14">
        <v>42052</v>
      </c>
      <c r="B44" s="51" t="s">
        <v>488</v>
      </c>
      <c r="C44" s="3" t="s">
        <v>441</v>
      </c>
      <c r="D44" s="3">
        <v>5</v>
      </c>
      <c r="E44" s="3">
        <v>96500</v>
      </c>
      <c r="F44" s="3" t="s">
        <v>455</v>
      </c>
      <c r="G44"/>
      <c r="H44"/>
      <c r="I44"/>
      <c r="J44"/>
    </row>
    <row r="45" spans="1:10" hidden="1">
      <c r="A45" s="14">
        <v>42053</v>
      </c>
      <c r="B45" s="51" t="s">
        <v>489</v>
      </c>
      <c r="C45" s="3" t="s">
        <v>467</v>
      </c>
      <c r="D45" s="3">
        <v>13</v>
      </c>
      <c r="E45" s="3">
        <v>112450</v>
      </c>
      <c r="F45" s="3" t="s">
        <v>448</v>
      </c>
      <c r="G45"/>
      <c r="H45"/>
      <c r="I45"/>
      <c r="J45"/>
    </row>
    <row r="46" spans="1:10" hidden="1">
      <c r="A46" s="14">
        <v>42054</v>
      </c>
      <c r="B46" s="51" t="s">
        <v>490</v>
      </c>
      <c r="C46" s="3" t="s">
        <v>467</v>
      </c>
      <c r="D46" s="3">
        <v>13</v>
      </c>
      <c r="E46" s="3">
        <v>112450</v>
      </c>
      <c r="F46" s="3" t="s">
        <v>432</v>
      </c>
      <c r="G46"/>
      <c r="H46"/>
      <c r="I46"/>
      <c r="J46"/>
    </row>
    <row r="47" spans="1:10" hidden="1">
      <c r="A47" s="14">
        <v>42057</v>
      </c>
      <c r="B47" s="51" t="s">
        <v>491</v>
      </c>
      <c r="C47" s="3" t="s">
        <v>439</v>
      </c>
      <c r="D47" s="3">
        <v>14</v>
      </c>
      <c r="E47" s="3">
        <v>35700</v>
      </c>
      <c r="F47" s="3" t="s">
        <v>445</v>
      </c>
      <c r="G47"/>
      <c r="H47"/>
      <c r="I47"/>
      <c r="J47"/>
    </row>
    <row r="48" spans="1:10" hidden="1">
      <c r="A48" s="14">
        <v>42058</v>
      </c>
      <c r="B48" s="51" t="s">
        <v>492</v>
      </c>
      <c r="C48" s="3" t="s">
        <v>439</v>
      </c>
      <c r="D48" s="3">
        <v>13</v>
      </c>
      <c r="E48" s="3">
        <v>33150</v>
      </c>
      <c r="F48" s="3" t="s">
        <v>445</v>
      </c>
      <c r="G48"/>
      <c r="H48"/>
      <c r="I48"/>
      <c r="J48"/>
    </row>
    <row r="49" spans="1:10" hidden="1">
      <c r="A49" s="14">
        <v>42058</v>
      </c>
      <c r="B49" s="51" t="s">
        <v>493</v>
      </c>
      <c r="C49" s="3" t="s">
        <v>439</v>
      </c>
      <c r="D49" s="3">
        <v>4</v>
      </c>
      <c r="E49" s="3">
        <v>10200</v>
      </c>
      <c r="F49" s="3" t="s">
        <v>445</v>
      </c>
      <c r="G49"/>
      <c r="H49"/>
      <c r="I49"/>
      <c r="J49"/>
    </row>
    <row r="50" spans="1:10" hidden="1">
      <c r="A50" s="14">
        <v>42059</v>
      </c>
      <c r="B50" s="51" t="s">
        <v>494</v>
      </c>
      <c r="C50" s="3" t="s">
        <v>439</v>
      </c>
      <c r="D50" s="3">
        <v>20</v>
      </c>
      <c r="E50" s="3">
        <v>51000</v>
      </c>
      <c r="F50" s="3" t="s">
        <v>460</v>
      </c>
      <c r="G50"/>
      <c r="H50"/>
      <c r="I50"/>
      <c r="J50"/>
    </row>
    <row r="51" spans="1:10" hidden="1">
      <c r="A51" s="14">
        <v>42060</v>
      </c>
      <c r="B51" s="51" t="s">
        <v>495</v>
      </c>
      <c r="C51" s="3" t="s">
        <v>453</v>
      </c>
      <c r="D51" s="3">
        <v>6</v>
      </c>
      <c r="E51" s="3">
        <v>10500</v>
      </c>
      <c r="F51" s="3" t="s">
        <v>448</v>
      </c>
      <c r="G51"/>
      <c r="H51"/>
      <c r="I51"/>
      <c r="J51"/>
    </row>
    <row r="52" spans="1:10" hidden="1">
      <c r="A52" s="14">
        <v>42061</v>
      </c>
      <c r="B52" s="51" t="s">
        <v>496</v>
      </c>
      <c r="C52" s="3" t="s">
        <v>453</v>
      </c>
      <c r="D52" s="3">
        <v>17</v>
      </c>
      <c r="E52" s="3">
        <v>29750</v>
      </c>
      <c r="F52" s="3" t="s">
        <v>432</v>
      </c>
      <c r="G52"/>
      <c r="H52"/>
      <c r="I52"/>
      <c r="J52"/>
    </row>
    <row r="53" spans="1:10" hidden="1">
      <c r="A53" s="14">
        <v>42064</v>
      </c>
      <c r="B53" s="51" t="s">
        <v>497</v>
      </c>
      <c r="C53" s="3" t="s">
        <v>467</v>
      </c>
      <c r="D53" s="3">
        <v>16</v>
      </c>
      <c r="E53" s="3">
        <v>138400</v>
      </c>
      <c r="F53" s="3" t="s">
        <v>463</v>
      </c>
      <c r="G53"/>
      <c r="H53"/>
      <c r="I53"/>
      <c r="J53"/>
    </row>
    <row r="54" spans="1:10" hidden="1">
      <c r="A54" s="14">
        <v>42065</v>
      </c>
      <c r="B54" s="51" t="s">
        <v>498</v>
      </c>
      <c r="C54" s="3" t="s">
        <v>467</v>
      </c>
      <c r="D54" s="3">
        <v>8</v>
      </c>
      <c r="E54" s="3">
        <v>69200</v>
      </c>
      <c r="F54" s="3" t="s">
        <v>465</v>
      </c>
      <c r="G54"/>
      <c r="H54"/>
      <c r="I54"/>
      <c r="J54"/>
    </row>
    <row r="55" spans="1:10" hidden="1">
      <c r="A55" s="14">
        <v>42066</v>
      </c>
      <c r="B55" s="51" t="s">
        <v>499</v>
      </c>
      <c r="C55" s="3" t="s">
        <v>441</v>
      </c>
      <c r="D55" s="3">
        <v>6</v>
      </c>
      <c r="E55" s="3">
        <v>115800</v>
      </c>
      <c r="F55" s="3" t="s">
        <v>473</v>
      </c>
      <c r="G55"/>
      <c r="H55"/>
      <c r="I55"/>
      <c r="J55"/>
    </row>
    <row r="56" spans="1:10" hidden="1">
      <c r="A56" s="14">
        <v>42067</v>
      </c>
      <c r="B56" s="51" t="s">
        <v>500</v>
      </c>
      <c r="C56" s="3" t="s">
        <v>441</v>
      </c>
      <c r="D56" s="3">
        <v>15</v>
      </c>
      <c r="E56" s="3">
        <v>289500</v>
      </c>
      <c r="F56" s="3" t="s">
        <v>473</v>
      </c>
      <c r="G56"/>
      <c r="H56"/>
      <c r="I56"/>
      <c r="J56"/>
    </row>
    <row r="57" spans="1:10" hidden="1">
      <c r="A57" s="14">
        <v>42068</v>
      </c>
      <c r="B57" s="51" t="s">
        <v>501</v>
      </c>
      <c r="C57" s="3" t="s">
        <v>462</v>
      </c>
      <c r="D57" s="3">
        <v>17</v>
      </c>
      <c r="E57" s="3">
        <v>126650</v>
      </c>
      <c r="F57" s="3" t="s">
        <v>469</v>
      </c>
      <c r="G57"/>
      <c r="H57"/>
      <c r="I57"/>
      <c r="J57"/>
    </row>
    <row r="58" spans="1:10" hidden="1">
      <c r="A58" s="14">
        <v>42071</v>
      </c>
      <c r="B58" s="51" t="s">
        <v>502</v>
      </c>
      <c r="C58" s="3" t="s">
        <v>462</v>
      </c>
      <c r="D58" s="3">
        <v>11</v>
      </c>
      <c r="E58" s="3">
        <v>81950</v>
      </c>
      <c r="F58" s="3" t="s">
        <v>432</v>
      </c>
      <c r="G58"/>
      <c r="H58"/>
      <c r="I58"/>
      <c r="J58"/>
    </row>
    <row r="59" spans="1:10" hidden="1">
      <c r="A59" s="14">
        <v>42072</v>
      </c>
      <c r="B59" s="51" t="s">
        <v>503</v>
      </c>
      <c r="C59" s="3" t="s">
        <v>467</v>
      </c>
      <c r="D59" s="3">
        <v>14</v>
      </c>
      <c r="E59" s="3">
        <v>121100</v>
      </c>
      <c r="F59" s="3" t="s">
        <v>463</v>
      </c>
      <c r="G59"/>
      <c r="H59"/>
      <c r="I59"/>
      <c r="J59"/>
    </row>
    <row r="60" spans="1:10" hidden="1">
      <c r="A60" s="14">
        <v>42072</v>
      </c>
      <c r="B60" s="51" t="s">
        <v>504</v>
      </c>
      <c r="C60" s="3" t="s">
        <v>467</v>
      </c>
      <c r="D60" s="3">
        <v>17</v>
      </c>
      <c r="E60" s="3">
        <v>147050</v>
      </c>
      <c r="F60" s="3" t="s">
        <v>469</v>
      </c>
      <c r="G60"/>
      <c r="H60"/>
      <c r="I60"/>
      <c r="J60"/>
    </row>
    <row r="61" spans="1:10" hidden="1">
      <c r="A61" s="14">
        <v>42073</v>
      </c>
      <c r="B61" s="51" t="s">
        <v>505</v>
      </c>
      <c r="C61" s="3" t="s">
        <v>467</v>
      </c>
      <c r="D61" s="3">
        <v>6</v>
      </c>
      <c r="E61" s="3">
        <v>51900</v>
      </c>
      <c r="F61" s="3" t="s">
        <v>473</v>
      </c>
      <c r="G61"/>
      <c r="H61"/>
      <c r="I61"/>
      <c r="J61"/>
    </row>
    <row r="62" spans="1:10" hidden="1">
      <c r="A62" s="14">
        <v>42074</v>
      </c>
      <c r="B62" s="51" t="s">
        <v>506</v>
      </c>
      <c r="C62" s="3" t="s">
        <v>467</v>
      </c>
      <c r="D62" s="3">
        <v>6</v>
      </c>
      <c r="E62" s="3">
        <v>51900</v>
      </c>
      <c r="F62" s="3" t="s">
        <v>473</v>
      </c>
      <c r="G62"/>
      <c r="H62"/>
      <c r="I62"/>
      <c r="J62"/>
    </row>
    <row r="63" spans="1:10" hidden="1">
      <c r="A63" s="14">
        <v>42075</v>
      </c>
      <c r="B63" s="51" t="s">
        <v>507</v>
      </c>
      <c r="C63" s="3" t="s">
        <v>441</v>
      </c>
      <c r="D63" s="3">
        <v>10</v>
      </c>
      <c r="E63" s="3">
        <v>193000</v>
      </c>
      <c r="F63" s="3" t="s">
        <v>473</v>
      </c>
      <c r="G63"/>
      <c r="H63"/>
      <c r="I63"/>
      <c r="J63"/>
    </row>
    <row r="64" spans="1:10" hidden="1">
      <c r="A64" s="14">
        <v>42078</v>
      </c>
      <c r="B64" s="51" t="s">
        <v>508</v>
      </c>
      <c r="C64" s="3" t="s">
        <v>441</v>
      </c>
      <c r="D64" s="3">
        <v>5</v>
      </c>
      <c r="E64" s="3">
        <v>96500</v>
      </c>
      <c r="F64" s="3" t="s">
        <v>473</v>
      </c>
      <c r="G64"/>
      <c r="H64"/>
      <c r="I64"/>
      <c r="J64"/>
    </row>
    <row r="65" spans="1:10" hidden="1">
      <c r="A65" s="14">
        <v>42079</v>
      </c>
      <c r="B65" s="51" t="s">
        <v>509</v>
      </c>
      <c r="C65" s="3" t="s">
        <v>453</v>
      </c>
      <c r="D65" s="3">
        <v>2</v>
      </c>
      <c r="E65" s="3">
        <v>3500</v>
      </c>
      <c r="F65" s="3" t="s">
        <v>463</v>
      </c>
      <c r="G65"/>
      <c r="H65"/>
      <c r="I65"/>
      <c r="J65"/>
    </row>
    <row r="66" spans="1:10" hidden="1">
      <c r="A66" s="14">
        <v>42080</v>
      </c>
      <c r="B66" s="51" t="s">
        <v>510</v>
      </c>
      <c r="C66" s="3" t="s">
        <v>453</v>
      </c>
      <c r="D66" s="3">
        <v>19</v>
      </c>
      <c r="E66" s="3">
        <v>33250</v>
      </c>
      <c r="F66" s="3" t="s">
        <v>465</v>
      </c>
      <c r="G66"/>
      <c r="H66"/>
      <c r="I66"/>
      <c r="J66"/>
    </row>
    <row r="67" spans="1:10" hidden="1">
      <c r="A67" s="14">
        <v>42081</v>
      </c>
      <c r="B67" s="51" t="s">
        <v>511</v>
      </c>
      <c r="C67" s="3" t="s">
        <v>453</v>
      </c>
      <c r="D67" s="3">
        <v>17</v>
      </c>
      <c r="E67" s="3">
        <v>29750</v>
      </c>
      <c r="F67" s="3" t="s">
        <v>448</v>
      </c>
      <c r="G67"/>
      <c r="H67"/>
      <c r="I67"/>
      <c r="J67"/>
    </row>
    <row r="68" spans="1:10" hidden="1">
      <c r="A68" s="14">
        <v>42082</v>
      </c>
      <c r="B68" s="51" t="s">
        <v>512</v>
      </c>
      <c r="C68" s="3" t="s">
        <v>462</v>
      </c>
      <c r="D68" s="3">
        <v>6</v>
      </c>
      <c r="E68" s="3">
        <v>44700</v>
      </c>
      <c r="F68" s="3" t="s">
        <v>432</v>
      </c>
      <c r="G68"/>
      <c r="H68"/>
      <c r="I68"/>
      <c r="J68"/>
    </row>
    <row r="69" spans="1:10" hidden="1">
      <c r="A69" s="14">
        <v>42085</v>
      </c>
      <c r="B69" s="51" t="s">
        <v>513</v>
      </c>
      <c r="C69" s="3" t="s">
        <v>462</v>
      </c>
      <c r="D69" s="3">
        <v>18</v>
      </c>
      <c r="E69" s="3">
        <v>134100</v>
      </c>
      <c r="F69" s="3" t="s">
        <v>448</v>
      </c>
      <c r="G69"/>
      <c r="H69"/>
      <c r="I69"/>
      <c r="J69"/>
    </row>
    <row r="70" spans="1:10" hidden="1">
      <c r="A70" s="14">
        <v>42086</v>
      </c>
      <c r="B70" s="51" t="s">
        <v>514</v>
      </c>
      <c r="C70" s="3" t="s">
        <v>439</v>
      </c>
      <c r="D70" s="3">
        <v>9</v>
      </c>
      <c r="E70" s="3">
        <v>22950</v>
      </c>
      <c r="F70" s="3" t="s">
        <v>463</v>
      </c>
      <c r="G70"/>
      <c r="H70"/>
      <c r="I70"/>
      <c r="J70"/>
    </row>
    <row r="71" spans="1:10" hidden="1">
      <c r="A71" s="14">
        <v>42086</v>
      </c>
      <c r="B71" s="51" t="s">
        <v>515</v>
      </c>
      <c r="C71" s="3" t="s">
        <v>439</v>
      </c>
      <c r="D71" s="3">
        <v>2</v>
      </c>
      <c r="E71" s="3">
        <v>5100</v>
      </c>
      <c r="F71" s="3" t="s">
        <v>463</v>
      </c>
      <c r="G71"/>
      <c r="H71"/>
      <c r="I71"/>
      <c r="J71"/>
    </row>
    <row r="72" spans="1:10" hidden="1">
      <c r="A72" s="14">
        <v>42087</v>
      </c>
      <c r="B72" s="51" t="s">
        <v>516</v>
      </c>
      <c r="C72" s="3" t="s">
        <v>439</v>
      </c>
      <c r="D72" s="3">
        <v>17</v>
      </c>
      <c r="E72" s="3">
        <v>43350</v>
      </c>
      <c r="F72" s="3" t="s">
        <v>465</v>
      </c>
      <c r="G72"/>
      <c r="H72"/>
      <c r="I72"/>
      <c r="J72"/>
    </row>
    <row r="73" spans="1:10" hidden="1">
      <c r="A73" s="14">
        <v>42088</v>
      </c>
      <c r="B73" s="51" t="s">
        <v>517</v>
      </c>
      <c r="C73" s="3" t="s">
        <v>467</v>
      </c>
      <c r="D73" s="3">
        <v>12</v>
      </c>
      <c r="E73" s="3">
        <v>103800</v>
      </c>
      <c r="F73" s="3" t="s">
        <v>445</v>
      </c>
      <c r="G73"/>
      <c r="H73"/>
      <c r="I73"/>
      <c r="J73"/>
    </row>
    <row r="74" spans="1:10" hidden="1">
      <c r="A74" s="14">
        <v>42089</v>
      </c>
      <c r="B74" s="51" t="s">
        <v>518</v>
      </c>
      <c r="C74" s="3" t="s">
        <v>467</v>
      </c>
      <c r="D74" s="3">
        <v>16</v>
      </c>
      <c r="E74" s="3">
        <v>138400</v>
      </c>
      <c r="F74" s="3" t="s">
        <v>445</v>
      </c>
      <c r="G74"/>
      <c r="H74"/>
      <c r="I74"/>
      <c r="J74"/>
    </row>
    <row r="75" spans="1:10" hidden="1">
      <c r="A75" s="14">
        <v>42092</v>
      </c>
      <c r="B75" s="51" t="s">
        <v>519</v>
      </c>
      <c r="C75" s="3" t="s">
        <v>467</v>
      </c>
      <c r="D75" s="3">
        <v>14</v>
      </c>
      <c r="E75" s="3">
        <v>121100</v>
      </c>
      <c r="F75" s="3" t="s">
        <v>463</v>
      </c>
      <c r="G75"/>
      <c r="H75"/>
      <c r="I75"/>
      <c r="J75"/>
    </row>
    <row r="76" spans="1:10" hidden="1">
      <c r="A76" s="14">
        <v>42093</v>
      </c>
      <c r="B76" s="51" t="s">
        <v>520</v>
      </c>
      <c r="C76" s="3" t="s">
        <v>467</v>
      </c>
      <c r="D76" s="3">
        <v>10</v>
      </c>
      <c r="E76" s="3">
        <v>86500</v>
      </c>
      <c r="F76" s="3" t="s">
        <v>465</v>
      </c>
      <c r="G76"/>
      <c r="H76"/>
      <c r="I76"/>
      <c r="J76"/>
    </row>
    <row r="77" spans="1:10" hidden="1">
      <c r="A77" s="14">
        <v>42094</v>
      </c>
      <c r="B77" s="51" t="s">
        <v>521</v>
      </c>
      <c r="C77" s="3" t="s">
        <v>441</v>
      </c>
      <c r="D77" s="3">
        <v>16</v>
      </c>
      <c r="E77" s="3">
        <v>308800</v>
      </c>
      <c r="F77" s="3" t="s">
        <v>458</v>
      </c>
      <c r="G77"/>
      <c r="H77"/>
      <c r="I77"/>
      <c r="J77"/>
    </row>
    <row r="78" spans="1:10" hidden="1">
      <c r="A78" s="14">
        <v>42095</v>
      </c>
      <c r="B78" s="51" t="s">
        <v>522</v>
      </c>
      <c r="C78" s="3" t="s">
        <v>441</v>
      </c>
      <c r="D78" s="3">
        <v>15</v>
      </c>
      <c r="E78" s="3">
        <v>289500</v>
      </c>
      <c r="F78" s="3" t="s">
        <v>460</v>
      </c>
      <c r="G78"/>
      <c r="H78"/>
      <c r="I78"/>
      <c r="J78"/>
    </row>
    <row r="79" spans="1:10" hidden="1">
      <c r="A79" s="14">
        <v>42096</v>
      </c>
      <c r="B79" s="51" t="s">
        <v>523</v>
      </c>
      <c r="C79" s="3" t="s">
        <v>457</v>
      </c>
      <c r="D79" s="3">
        <v>2</v>
      </c>
      <c r="E79" s="3">
        <v>7700</v>
      </c>
      <c r="F79" s="3" t="s">
        <v>463</v>
      </c>
      <c r="G79"/>
      <c r="H79"/>
      <c r="I79"/>
      <c r="J79"/>
    </row>
    <row r="80" spans="1:10" hidden="1">
      <c r="A80" s="14">
        <v>42099</v>
      </c>
      <c r="B80" s="51" t="s">
        <v>524</v>
      </c>
      <c r="C80" s="3" t="s">
        <v>457</v>
      </c>
      <c r="D80" s="3">
        <v>16</v>
      </c>
      <c r="E80" s="3">
        <v>61600</v>
      </c>
      <c r="F80" s="3" t="s">
        <v>465</v>
      </c>
      <c r="G80"/>
      <c r="H80"/>
      <c r="I80"/>
      <c r="J80"/>
    </row>
    <row r="81" spans="1:10" hidden="1">
      <c r="A81" s="14">
        <v>42100</v>
      </c>
      <c r="B81" s="51" t="s">
        <v>525</v>
      </c>
      <c r="C81" s="3" t="s">
        <v>462</v>
      </c>
      <c r="D81" s="3">
        <v>13</v>
      </c>
      <c r="E81" s="3">
        <v>96850</v>
      </c>
      <c r="F81" s="3" t="s">
        <v>432</v>
      </c>
      <c r="G81"/>
      <c r="H81"/>
      <c r="I81"/>
      <c r="J81"/>
    </row>
    <row r="82" spans="1:10" hidden="1">
      <c r="A82" s="14">
        <v>42100</v>
      </c>
      <c r="B82" s="51" t="s">
        <v>526</v>
      </c>
      <c r="C82" s="3" t="s">
        <v>462</v>
      </c>
      <c r="D82" s="3">
        <v>13</v>
      </c>
      <c r="E82" s="3">
        <v>96850</v>
      </c>
      <c r="F82" s="3" t="s">
        <v>432</v>
      </c>
      <c r="G82"/>
      <c r="H82"/>
      <c r="I82"/>
      <c r="J82"/>
    </row>
    <row r="83" spans="1:10" hidden="1">
      <c r="A83" s="14">
        <v>42101</v>
      </c>
      <c r="B83" s="51" t="s">
        <v>527</v>
      </c>
      <c r="C83" s="3" t="s">
        <v>441</v>
      </c>
      <c r="D83" s="3">
        <v>4</v>
      </c>
      <c r="E83" s="3">
        <v>77200</v>
      </c>
      <c r="F83" s="3" t="s">
        <v>463</v>
      </c>
      <c r="G83"/>
      <c r="H83"/>
      <c r="I83"/>
      <c r="J83"/>
    </row>
    <row r="84" spans="1:10" hidden="1">
      <c r="A84" s="14">
        <v>42102</v>
      </c>
      <c r="B84" s="51" t="s">
        <v>528</v>
      </c>
      <c r="C84" s="3" t="s">
        <v>441</v>
      </c>
      <c r="D84" s="3">
        <v>10</v>
      </c>
      <c r="E84" s="3">
        <v>193000</v>
      </c>
      <c r="F84" s="3" t="s">
        <v>465</v>
      </c>
      <c r="G84"/>
      <c r="H84"/>
      <c r="I84"/>
      <c r="J84"/>
    </row>
    <row r="85" spans="1:10" hidden="1">
      <c r="A85" s="14">
        <v>42103</v>
      </c>
      <c r="B85" s="51" t="s">
        <v>529</v>
      </c>
      <c r="C85" s="3" t="s">
        <v>467</v>
      </c>
      <c r="D85" s="3">
        <v>16</v>
      </c>
      <c r="E85" s="3">
        <v>138400</v>
      </c>
      <c r="F85" s="3" t="s">
        <v>458</v>
      </c>
      <c r="G85"/>
      <c r="H85"/>
      <c r="I85"/>
      <c r="J85"/>
    </row>
    <row r="86" spans="1:10" hidden="1">
      <c r="A86" s="14">
        <v>42106</v>
      </c>
      <c r="B86" s="51" t="s">
        <v>530</v>
      </c>
      <c r="C86" s="3" t="s">
        <v>467</v>
      </c>
      <c r="D86" s="3">
        <v>5</v>
      </c>
      <c r="E86" s="3">
        <v>43250</v>
      </c>
      <c r="F86" s="3" t="s">
        <v>460</v>
      </c>
      <c r="G86"/>
      <c r="H86"/>
      <c r="I86"/>
      <c r="J86"/>
    </row>
    <row r="87" spans="1:10" hidden="1">
      <c r="A87" s="14">
        <v>42107</v>
      </c>
      <c r="B87" s="51" t="s">
        <v>531</v>
      </c>
      <c r="C87" s="3" t="s">
        <v>462</v>
      </c>
      <c r="D87" s="3">
        <v>19</v>
      </c>
      <c r="E87" s="3">
        <v>141550</v>
      </c>
      <c r="F87" s="3" t="s">
        <v>445</v>
      </c>
      <c r="G87"/>
      <c r="H87"/>
      <c r="I87"/>
      <c r="J87"/>
    </row>
    <row r="88" spans="1:10" hidden="1">
      <c r="A88" s="14">
        <v>42108</v>
      </c>
      <c r="B88" s="51" t="s">
        <v>532</v>
      </c>
      <c r="C88" s="3" t="s">
        <v>462</v>
      </c>
      <c r="D88" s="3">
        <v>1</v>
      </c>
      <c r="E88" s="3">
        <v>7450</v>
      </c>
      <c r="F88" s="3" t="s">
        <v>445</v>
      </c>
      <c r="G88"/>
      <c r="H88"/>
      <c r="I88"/>
      <c r="J88"/>
    </row>
    <row r="89" spans="1:10" hidden="1">
      <c r="A89" s="14">
        <v>42109</v>
      </c>
      <c r="B89" s="51" t="s">
        <v>533</v>
      </c>
      <c r="C89" s="3" t="s">
        <v>440</v>
      </c>
      <c r="D89" s="3">
        <v>5</v>
      </c>
      <c r="E89" s="3">
        <v>31750</v>
      </c>
      <c r="F89" s="3" t="s">
        <v>473</v>
      </c>
      <c r="G89"/>
      <c r="H89"/>
      <c r="I89"/>
      <c r="J89"/>
    </row>
    <row r="90" spans="1:10" hidden="1">
      <c r="A90" s="14">
        <v>42110</v>
      </c>
      <c r="B90" s="51" t="s">
        <v>534</v>
      </c>
      <c r="C90" s="3" t="s">
        <v>440</v>
      </c>
      <c r="D90" s="3">
        <v>19</v>
      </c>
      <c r="E90" s="3">
        <v>120650</v>
      </c>
      <c r="F90" s="3" t="s">
        <v>473</v>
      </c>
      <c r="G90"/>
      <c r="H90"/>
      <c r="I90"/>
      <c r="J90"/>
    </row>
    <row r="91" spans="1:10" hidden="1">
      <c r="A91" s="14">
        <v>42113</v>
      </c>
      <c r="B91" s="51" t="s">
        <v>535</v>
      </c>
      <c r="C91" s="3" t="s">
        <v>440</v>
      </c>
      <c r="D91" s="3">
        <v>7</v>
      </c>
      <c r="E91" s="3">
        <v>44450</v>
      </c>
      <c r="F91" s="3" t="s">
        <v>445</v>
      </c>
      <c r="G91"/>
      <c r="H91"/>
      <c r="I91"/>
      <c r="J91"/>
    </row>
    <row r="92" spans="1:10" hidden="1">
      <c r="A92" s="14">
        <v>42114</v>
      </c>
      <c r="B92" s="51" t="s">
        <v>536</v>
      </c>
      <c r="C92" s="3" t="s">
        <v>439</v>
      </c>
      <c r="D92" s="3">
        <v>11</v>
      </c>
      <c r="E92" s="3">
        <v>28050</v>
      </c>
      <c r="F92" s="3" t="s">
        <v>458</v>
      </c>
      <c r="G92"/>
      <c r="H92"/>
      <c r="I92"/>
      <c r="J92"/>
    </row>
    <row r="93" spans="1:10" hidden="1">
      <c r="A93" s="14">
        <v>42114</v>
      </c>
      <c r="B93" s="51" t="s">
        <v>537</v>
      </c>
      <c r="C93" s="3" t="s">
        <v>439</v>
      </c>
      <c r="D93" s="3">
        <v>3</v>
      </c>
      <c r="E93" s="3">
        <v>7650</v>
      </c>
      <c r="F93" s="3" t="s">
        <v>458</v>
      </c>
      <c r="G93"/>
      <c r="H93"/>
      <c r="I93"/>
      <c r="J93"/>
    </row>
    <row r="94" spans="1:10" hidden="1">
      <c r="A94" s="14">
        <v>42115</v>
      </c>
      <c r="B94" s="51" t="s">
        <v>538</v>
      </c>
      <c r="C94" s="3" t="s">
        <v>439</v>
      </c>
      <c r="D94" s="3">
        <v>4</v>
      </c>
      <c r="E94" s="3">
        <v>10200</v>
      </c>
      <c r="F94" s="3" t="s">
        <v>460</v>
      </c>
      <c r="G94"/>
      <c r="H94"/>
      <c r="I94"/>
      <c r="J94"/>
    </row>
    <row r="95" spans="1:10" hidden="1">
      <c r="A95" s="14">
        <v>42116</v>
      </c>
      <c r="B95" s="51" t="s">
        <v>539</v>
      </c>
      <c r="C95" s="3" t="s">
        <v>453</v>
      </c>
      <c r="D95" s="3">
        <v>13</v>
      </c>
      <c r="E95" s="3">
        <v>22750</v>
      </c>
      <c r="F95" s="3" t="s">
        <v>445</v>
      </c>
      <c r="G95"/>
      <c r="H95"/>
      <c r="I95"/>
      <c r="J95"/>
    </row>
    <row r="96" spans="1:10" hidden="1">
      <c r="A96" s="14">
        <v>42117</v>
      </c>
      <c r="B96" s="51" t="s">
        <v>540</v>
      </c>
      <c r="C96" s="3" t="s">
        <v>457</v>
      </c>
      <c r="D96" s="3">
        <v>3</v>
      </c>
      <c r="E96" s="3">
        <v>11550</v>
      </c>
      <c r="F96" s="3" t="s">
        <v>448</v>
      </c>
      <c r="G96"/>
      <c r="H96"/>
      <c r="I96"/>
      <c r="J96"/>
    </row>
    <row r="97" spans="1:10" hidden="1">
      <c r="A97" s="14">
        <v>42120</v>
      </c>
      <c r="B97" s="51" t="s">
        <v>541</v>
      </c>
      <c r="C97" s="3" t="s">
        <v>457</v>
      </c>
      <c r="D97" s="3">
        <v>17</v>
      </c>
      <c r="E97" s="3">
        <v>65450</v>
      </c>
      <c r="F97" s="3" t="s">
        <v>432</v>
      </c>
      <c r="G97"/>
      <c r="H97"/>
      <c r="I97"/>
      <c r="J97"/>
    </row>
    <row r="98" spans="1:10" hidden="1">
      <c r="A98" s="14">
        <v>42121</v>
      </c>
      <c r="B98" s="51" t="s">
        <v>542</v>
      </c>
      <c r="C98" s="3" t="s">
        <v>439</v>
      </c>
      <c r="D98" s="3">
        <v>3</v>
      </c>
      <c r="E98" s="3">
        <v>7650</v>
      </c>
      <c r="F98" s="3" t="s">
        <v>469</v>
      </c>
      <c r="G98"/>
      <c r="H98"/>
      <c r="I98"/>
      <c r="J98"/>
    </row>
    <row r="99" spans="1:10" hidden="1">
      <c r="A99" s="14">
        <v>42122</v>
      </c>
      <c r="B99" s="51" t="s">
        <v>543</v>
      </c>
      <c r="C99" s="3" t="s">
        <v>439</v>
      </c>
      <c r="D99" s="3">
        <v>6</v>
      </c>
      <c r="E99" s="3">
        <v>15300</v>
      </c>
      <c r="F99" s="3" t="s">
        <v>455</v>
      </c>
      <c r="G99"/>
      <c r="H99"/>
      <c r="I99"/>
      <c r="J99"/>
    </row>
    <row r="100" spans="1:10" hidden="1">
      <c r="A100" s="14">
        <v>42123</v>
      </c>
      <c r="B100" s="51" t="s">
        <v>544</v>
      </c>
      <c r="C100" s="3" t="s">
        <v>441</v>
      </c>
      <c r="D100" s="3">
        <v>19</v>
      </c>
      <c r="E100" s="3">
        <v>366700</v>
      </c>
      <c r="F100" s="3" t="s">
        <v>458</v>
      </c>
      <c r="G100"/>
      <c r="H100"/>
      <c r="I100"/>
      <c r="J100"/>
    </row>
    <row r="101" spans="1:10" hidden="1">
      <c r="A101" s="14">
        <v>42124</v>
      </c>
      <c r="B101" s="51" t="s">
        <v>545</v>
      </c>
      <c r="C101" s="3" t="s">
        <v>441</v>
      </c>
      <c r="D101" s="3">
        <v>3</v>
      </c>
      <c r="E101" s="3">
        <v>57900</v>
      </c>
      <c r="F101" s="3" t="s">
        <v>460</v>
      </c>
      <c r="G101"/>
      <c r="H101"/>
      <c r="I101"/>
      <c r="J101"/>
    </row>
    <row r="102" spans="1:10" hidden="1">
      <c r="A102" s="14">
        <v>42127</v>
      </c>
      <c r="B102" s="51" t="s">
        <v>546</v>
      </c>
      <c r="C102" s="3" t="s">
        <v>467</v>
      </c>
      <c r="D102" s="3">
        <v>15</v>
      </c>
      <c r="E102" s="3">
        <v>129750</v>
      </c>
      <c r="F102" s="3" t="s">
        <v>445</v>
      </c>
      <c r="G102"/>
      <c r="H102"/>
      <c r="I102"/>
      <c r="J102"/>
    </row>
    <row r="103" spans="1:10" hidden="1">
      <c r="A103" s="14">
        <v>42128</v>
      </c>
      <c r="B103" s="51" t="s">
        <v>547</v>
      </c>
      <c r="C103" s="3" t="s">
        <v>439</v>
      </c>
      <c r="D103" s="3">
        <v>20</v>
      </c>
      <c r="E103" s="3">
        <v>51000</v>
      </c>
      <c r="F103" s="3" t="s">
        <v>460</v>
      </c>
      <c r="G103"/>
      <c r="H103"/>
      <c r="I103"/>
      <c r="J103"/>
    </row>
    <row r="104" spans="1:10" hidden="1">
      <c r="A104" s="14">
        <v>42128</v>
      </c>
      <c r="B104" s="51" t="s">
        <v>548</v>
      </c>
      <c r="C104" s="3" t="s">
        <v>439</v>
      </c>
      <c r="D104" s="3">
        <v>5</v>
      </c>
      <c r="E104" s="3">
        <v>12750</v>
      </c>
      <c r="F104" s="3" t="s">
        <v>460</v>
      </c>
      <c r="G104"/>
      <c r="H104"/>
      <c r="I104"/>
      <c r="J104"/>
    </row>
    <row r="105" spans="1:10" hidden="1">
      <c r="A105" s="14">
        <v>42129</v>
      </c>
      <c r="B105" s="51" t="s">
        <v>549</v>
      </c>
      <c r="C105" s="3" t="s">
        <v>439</v>
      </c>
      <c r="D105" s="3">
        <v>10</v>
      </c>
      <c r="E105" s="3">
        <v>25500</v>
      </c>
      <c r="F105" s="3" t="s">
        <v>465</v>
      </c>
      <c r="G105"/>
      <c r="H105"/>
      <c r="I105"/>
      <c r="J105"/>
    </row>
    <row r="106" spans="1:10" hidden="1">
      <c r="A106" s="14">
        <v>42130</v>
      </c>
      <c r="B106" s="51" t="s">
        <v>550</v>
      </c>
      <c r="C106" s="3" t="s">
        <v>439</v>
      </c>
      <c r="D106" s="3">
        <v>20</v>
      </c>
      <c r="E106" s="3">
        <v>51000</v>
      </c>
      <c r="F106" s="3" t="s">
        <v>458</v>
      </c>
      <c r="G106"/>
      <c r="H106"/>
      <c r="I106"/>
      <c r="J106"/>
    </row>
    <row r="107" spans="1:10" hidden="1">
      <c r="A107" s="14">
        <v>42131</v>
      </c>
      <c r="B107" s="51" t="s">
        <v>551</v>
      </c>
      <c r="C107" s="3" t="s">
        <v>439</v>
      </c>
      <c r="D107" s="3">
        <v>14</v>
      </c>
      <c r="E107" s="3">
        <v>35700</v>
      </c>
      <c r="F107" s="3" t="s">
        <v>460</v>
      </c>
      <c r="G107"/>
      <c r="H107"/>
      <c r="I107"/>
      <c r="J107"/>
    </row>
    <row r="108" spans="1:10" hidden="1">
      <c r="A108" s="14">
        <v>42134</v>
      </c>
      <c r="B108" s="51" t="s">
        <v>552</v>
      </c>
      <c r="C108" s="3" t="s">
        <v>467</v>
      </c>
      <c r="D108" s="3">
        <v>10</v>
      </c>
      <c r="E108" s="3">
        <v>86500</v>
      </c>
      <c r="F108" s="3" t="s">
        <v>473</v>
      </c>
      <c r="G108"/>
      <c r="H108"/>
      <c r="I108"/>
      <c r="J108"/>
    </row>
    <row r="109" spans="1:10" hidden="1">
      <c r="A109" s="14">
        <v>42135</v>
      </c>
      <c r="B109" s="51" t="s">
        <v>553</v>
      </c>
      <c r="C109" s="3" t="s">
        <v>467</v>
      </c>
      <c r="D109" s="3">
        <v>10</v>
      </c>
      <c r="E109" s="3">
        <v>86500</v>
      </c>
      <c r="F109" s="3" t="s">
        <v>473</v>
      </c>
      <c r="G109"/>
      <c r="H109"/>
      <c r="I109"/>
      <c r="J109"/>
    </row>
    <row r="110" spans="1:10" hidden="1">
      <c r="A110" s="14">
        <v>42136</v>
      </c>
      <c r="B110" s="51" t="s">
        <v>554</v>
      </c>
      <c r="C110" s="3" t="s">
        <v>453</v>
      </c>
      <c r="D110" s="3">
        <v>15</v>
      </c>
      <c r="E110" s="3">
        <v>26250</v>
      </c>
      <c r="F110" s="3" t="s">
        <v>463</v>
      </c>
      <c r="G110"/>
      <c r="H110"/>
      <c r="I110"/>
      <c r="J110"/>
    </row>
    <row r="111" spans="1:10" hidden="1">
      <c r="A111" s="14">
        <v>42137</v>
      </c>
      <c r="B111" s="51" t="s">
        <v>555</v>
      </c>
      <c r="C111" s="3" t="s">
        <v>453</v>
      </c>
      <c r="D111" s="3">
        <v>9</v>
      </c>
      <c r="E111" s="3">
        <v>15750</v>
      </c>
      <c r="F111" s="3" t="s">
        <v>465</v>
      </c>
      <c r="G111"/>
      <c r="H111"/>
      <c r="I111"/>
      <c r="J111"/>
    </row>
    <row r="112" spans="1:10" hidden="1">
      <c r="A112" s="14">
        <v>42138</v>
      </c>
      <c r="B112" s="51" t="s">
        <v>556</v>
      </c>
      <c r="C112" s="3" t="s">
        <v>467</v>
      </c>
      <c r="D112" s="3">
        <v>13</v>
      </c>
      <c r="E112" s="3">
        <v>112450</v>
      </c>
      <c r="F112" s="3" t="s">
        <v>469</v>
      </c>
      <c r="G112"/>
      <c r="H112"/>
      <c r="I112"/>
      <c r="J112"/>
    </row>
    <row r="113" spans="1:10" hidden="1">
      <c r="A113" s="14">
        <v>42141</v>
      </c>
      <c r="B113" s="51" t="s">
        <v>557</v>
      </c>
      <c r="C113" s="3" t="s">
        <v>467</v>
      </c>
      <c r="D113" s="3">
        <v>14</v>
      </c>
      <c r="E113" s="3">
        <v>121100</v>
      </c>
      <c r="F113" s="3" t="s">
        <v>455</v>
      </c>
      <c r="G113"/>
      <c r="H113"/>
      <c r="I113"/>
      <c r="J113"/>
    </row>
    <row r="114" spans="1:10" hidden="1">
      <c r="A114" s="14">
        <v>42142</v>
      </c>
      <c r="B114" s="51" t="s">
        <v>558</v>
      </c>
      <c r="C114" s="3" t="s">
        <v>467</v>
      </c>
      <c r="D114" s="3">
        <v>19</v>
      </c>
      <c r="E114" s="3">
        <v>164350</v>
      </c>
      <c r="F114" s="3" t="s">
        <v>469</v>
      </c>
      <c r="G114"/>
      <c r="H114"/>
      <c r="I114"/>
      <c r="J114"/>
    </row>
    <row r="115" spans="1:10" hidden="1">
      <c r="A115" s="14">
        <v>42142</v>
      </c>
      <c r="B115" s="51" t="s">
        <v>559</v>
      </c>
      <c r="C115" s="3" t="s">
        <v>467</v>
      </c>
      <c r="D115" s="3">
        <v>12</v>
      </c>
      <c r="E115" s="3">
        <v>103800</v>
      </c>
      <c r="F115" s="3" t="s">
        <v>469</v>
      </c>
      <c r="G115"/>
      <c r="H115"/>
      <c r="I115"/>
      <c r="J115"/>
    </row>
    <row r="116" spans="1:10" hidden="1">
      <c r="A116" s="14">
        <v>42143</v>
      </c>
      <c r="B116" s="51" t="s">
        <v>560</v>
      </c>
      <c r="C116" s="3" t="s">
        <v>453</v>
      </c>
      <c r="D116" s="3">
        <v>10</v>
      </c>
      <c r="E116" s="3">
        <v>17500</v>
      </c>
      <c r="F116" s="3" t="s">
        <v>458</v>
      </c>
      <c r="G116"/>
      <c r="H116"/>
      <c r="I116"/>
      <c r="J116"/>
    </row>
    <row r="117" spans="1:10" hidden="1">
      <c r="A117" s="14">
        <v>42144</v>
      </c>
      <c r="B117" s="51" t="s">
        <v>561</v>
      </c>
      <c r="C117" s="3" t="s">
        <v>453</v>
      </c>
      <c r="D117" s="3">
        <v>11</v>
      </c>
      <c r="E117" s="3">
        <v>19250</v>
      </c>
      <c r="F117" s="3" t="s">
        <v>460</v>
      </c>
      <c r="G117"/>
      <c r="H117"/>
      <c r="I117"/>
      <c r="J117"/>
    </row>
    <row r="118" spans="1:10" hidden="1">
      <c r="A118" s="14">
        <v>42145</v>
      </c>
      <c r="B118" s="51" t="s">
        <v>562</v>
      </c>
      <c r="C118" s="3" t="s">
        <v>441</v>
      </c>
      <c r="D118" s="3">
        <v>3</v>
      </c>
      <c r="E118" s="3">
        <v>57900</v>
      </c>
      <c r="F118" s="3" t="s">
        <v>469</v>
      </c>
      <c r="G118"/>
      <c r="H118"/>
      <c r="I118"/>
      <c r="J118"/>
    </row>
    <row r="119" spans="1:10" hidden="1">
      <c r="A119" s="14">
        <v>42148</v>
      </c>
      <c r="B119" s="51" t="s">
        <v>563</v>
      </c>
      <c r="C119" s="3" t="s">
        <v>441</v>
      </c>
      <c r="D119" s="3">
        <v>5</v>
      </c>
      <c r="E119" s="3">
        <v>96500</v>
      </c>
      <c r="F119" s="3" t="s">
        <v>455</v>
      </c>
      <c r="G119"/>
      <c r="H119"/>
      <c r="I119"/>
      <c r="J119"/>
    </row>
    <row r="120" spans="1:10" hidden="1">
      <c r="A120" s="14">
        <v>42149</v>
      </c>
      <c r="B120" s="51" t="s">
        <v>564</v>
      </c>
      <c r="C120" s="3" t="s">
        <v>467</v>
      </c>
      <c r="D120" s="3">
        <v>1</v>
      </c>
      <c r="E120" s="3">
        <v>8650</v>
      </c>
      <c r="F120" s="3" t="s">
        <v>458</v>
      </c>
      <c r="G120"/>
      <c r="H120"/>
      <c r="I120"/>
      <c r="J120"/>
    </row>
    <row r="121" spans="1:10" hidden="1">
      <c r="A121" s="14">
        <v>42150</v>
      </c>
      <c r="B121" s="51" t="s">
        <v>565</v>
      </c>
      <c r="C121" s="3" t="s">
        <v>467</v>
      </c>
      <c r="D121" s="3">
        <v>4</v>
      </c>
      <c r="E121" s="3">
        <v>34600</v>
      </c>
      <c r="F121" s="3" t="s">
        <v>460</v>
      </c>
      <c r="G121"/>
      <c r="H121"/>
      <c r="I121"/>
      <c r="J121"/>
    </row>
    <row r="122" spans="1:10" hidden="1">
      <c r="A122" s="14">
        <v>42151</v>
      </c>
      <c r="B122" s="51" t="s">
        <v>566</v>
      </c>
      <c r="C122" s="3" t="s">
        <v>439</v>
      </c>
      <c r="D122" s="3">
        <v>12</v>
      </c>
      <c r="E122" s="3">
        <v>30600</v>
      </c>
      <c r="F122" s="3" t="s">
        <v>469</v>
      </c>
      <c r="G122"/>
      <c r="H122"/>
      <c r="I122"/>
      <c r="J122"/>
    </row>
    <row r="123" spans="1:10" hidden="1">
      <c r="A123" s="14">
        <v>42152</v>
      </c>
      <c r="B123" s="51" t="s">
        <v>567</v>
      </c>
      <c r="C123" s="3" t="s">
        <v>439</v>
      </c>
      <c r="D123" s="3">
        <v>19</v>
      </c>
      <c r="E123" s="3">
        <v>48450</v>
      </c>
      <c r="F123" s="3" t="s">
        <v>455</v>
      </c>
      <c r="G123"/>
      <c r="H123"/>
      <c r="I123"/>
      <c r="J123"/>
    </row>
    <row r="124" spans="1:10" hidden="1">
      <c r="A124" s="14">
        <v>42155</v>
      </c>
      <c r="B124" s="51" t="s">
        <v>568</v>
      </c>
      <c r="C124" s="3" t="s">
        <v>439</v>
      </c>
      <c r="D124" s="3">
        <v>17</v>
      </c>
      <c r="E124" s="3">
        <v>43350</v>
      </c>
      <c r="F124" s="3" t="s">
        <v>463</v>
      </c>
      <c r="G124"/>
      <c r="H124"/>
      <c r="I124"/>
      <c r="J124"/>
    </row>
    <row r="125" spans="1:10" hidden="1">
      <c r="A125" s="14">
        <v>42156</v>
      </c>
      <c r="B125" s="51" t="s">
        <v>569</v>
      </c>
      <c r="C125" s="3" t="s">
        <v>453</v>
      </c>
      <c r="D125" s="3">
        <v>14</v>
      </c>
      <c r="E125" s="3">
        <v>24500</v>
      </c>
      <c r="F125" s="3" t="s">
        <v>445</v>
      </c>
      <c r="G125"/>
      <c r="H125"/>
      <c r="I125"/>
      <c r="J125"/>
    </row>
    <row r="126" spans="1:10" hidden="1">
      <c r="A126" s="14">
        <v>42156</v>
      </c>
      <c r="B126" s="51" t="s">
        <v>570</v>
      </c>
      <c r="C126" s="3" t="s">
        <v>453</v>
      </c>
      <c r="D126" s="3">
        <v>18</v>
      </c>
      <c r="E126" s="3">
        <v>31500</v>
      </c>
      <c r="F126" s="3" t="s">
        <v>445</v>
      </c>
      <c r="G126"/>
      <c r="H126"/>
      <c r="I126"/>
      <c r="J126"/>
    </row>
    <row r="127" spans="1:10" hidden="1">
      <c r="A127" s="14">
        <v>42157</v>
      </c>
      <c r="B127" s="51" t="s">
        <v>571</v>
      </c>
      <c r="C127" s="3" t="s">
        <v>453</v>
      </c>
      <c r="D127" s="3">
        <v>15</v>
      </c>
      <c r="E127" s="3">
        <v>26250</v>
      </c>
      <c r="F127" s="3" t="s">
        <v>445</v>
      </c>
      <c r="G127"/>
      <c r="H127"/>
      <c r="I127"/>
      <c r="J127"/>
    </row>
    <row r="128" spans="1:10" hidden="1">
      <c r="A128" s="14">
        <v>42158</v>
      </c>
      <c r="B128" s="51" t="s">
        <v>572</v>
      </c>
      <c r="C128" s="3" t="s">
        <v>440</v>
      </c>
      <c r="D128" s="3">
        <v>4</v>
      </c>
      <c r="E128" s="3">
        <v>25400</v>
      </c>
      <c r="F128" s="3" t="s">
        <v>445</v>
      </c>
      <c r="G128"/>
      <c r="H128"/>
      <c r="I128"/>
      <c r="J128"/>
    </row>
    <row r="129" spans="1:10">
      <c r="A129" s="14">
        <v>42156</v>
      </c>
      <c r="B129" s="51" t="s">
        <v>573</v>
      </c>
      <c r="C129" s="3" t="s">
        <v>440</v>
      </c>
      <c r="D129" s="3">
        <v>13</v>
      </c>
      <c r="E129" s="3">
        <v>82550</v>
      </c>
      <c r="F129" s="3" t="s">
        <v>445</v>
      </c>
      <c r="G129"/>
      <c r="H129"/>
      <c r="I129"/>
      <c r="J129"/>
    </row>
    <row r="130" spans="1:10" hidden="1">
      <c r="A130" s="14">
        <v>42162</v>
      </c>
      <c r="B130" s="51" t="s">
        <v>574</v>
      </c>
      <c r="C130" s="3" t="s">
        <v>453</v>
      </c>
      <c r="D130" s="3">
        <v>4</v>
      </c>
      <c r="E130" s="3">
        <v>7000</v>
      </c>
      <c r="F130" s="3" t="s">
        <v>473</v>
      </c>
      <c r="G130"/>
      <c r="H130"/>
      <c r="I130"/>
      <c r="J130"/>
    </row>
    <row r="131" spans="1:10" hidden="1">
      <c r="A131" s="14">
        <v>42163</v>
      </c>
      <c r="B131" s="51" t="s">
        <v>575</v>
      </c>
      <c r="C131" s="3" t="s">
        <v>439</v>
      </c>
      <c r="D131" s="3">
        <v>11</v>
      </c>
      <c r="E131" s="3">
        <v>28050</v>
      </c>
      <c r="F131" s="3" t="s">
        <v>473</v>
      </c>
      <c r="G131"/>
      <c r="H131"/>
      <c r="I131"/>
      <c r="J131"/>
    </row>
    <row r="132" spans="1:10" hidden="1">
      <c r="A132" s="14">
        <v>42164</v>
      </c>
      <c r="B132" s="51" t="s">
        <v>576</v>
      </c>
      <c r="C132" s="3" t="s">
        <v>453</v>
      </c>
      <c r="D132" s="3">
        <v>19</v>
      </c>
      <c r="E132" s="3">
        <v>33250</v>
      </c>
      <c r="F132" s="3" t="s">
        <v>473</v>
      </c>
      <c r="G132"/>
      <c r="H132"/>
      <c r="I132"/>
      <c r="J132"/>
    </row>
    <row r="133" spans="1:10" hidden="1">
      <c r="A133" s="14">
        <v>42165</v>
      </c>
      <c r="B133" s="51" t="s">
        <v>577</v>
      </c>
      <c r="C133" s="3" t="s">
        <v>439</v>
      </c>
      <c r="D133" s="3">
        <v>5</v>
      </c>
      <c r="E133" s="3">
        <v>12750</v>
      </c>
      <c r="F133" s="3" t="s">
        <v>473</v>
      </c>
      <c r="G133"/>
      <c r="H133"/>
      <c r="I133"/>
      <c r="J133"/>
    </row>
    <row r="134" spans="1:10" hidden="1">
      <c r="A134" s="14">
        <v>42166</v>
      </c>
      <c r="B134" s="51" t="s">
        <v>578</v>
      </c>
      <c r="C134" s="3" t="s">
        <v>453</v>
      </c>
      <c r="D134" s="3">
        <v>1</v>
      </c>
      <c r="E134" s="3">
        <v>1750</v>
      </c>
      <c r="F134" s="3" t="s">
        <v>458</v>
      </c>
      <c r="G134"/>
      <c r="H134"/>
      <c r="I134"/>
      <c r="J134"/>
    </row>
    <row r="135" spans="1:10" hidden="1">
      <c r="A135" s="14">
        <v>42169</v>
      </c>
      <c r="B135" s="51" t="s">
        <v>579</v>
      </c>
      <c r="C135" s="3" t="s">
        <v>453</v>
      </c>
      <c r="D135" s="3">
        <v>20</v>
      </c>
      <c r="E135" s="3">
        <v>35000</v>
      </c>
      <c r="F135" s="3" t="s">
        <v>460</v>
      </c>
      <c r="G135"/>
      <c r="H135"/>
      <c r="I135"/>
      <c r="J135"/>
    </row>
    <row r="136" spans="1:10" hidden="1">
      <c r="A136" s="14">
        <v>42170</v>
      </c>
      <c r="B136" s="51" t="s">
        <v>580</v>
      </c>
      <c r="C136" s="3" t="s">
        <v>457</v>
      </c>
      <c r="D136" s="3">
        <v>7</v>
      </c>
      <c r="E136" s="3">
        <v>26950</v>
      </c>
      <c r="F136" s="3" t="s">
        <v>473</v>
      </c>
      <c r="G136"/>
      <c r="H136"/>
      <c r="I136"/>
      <c r="J136"/>
    </row>
    <row r="137" spans="1:10" hidden="1">
      <c r="A137" s="14">
        <v>42170</v>
      </c>
      <c r="B137" s="51" t="s">
        <v>581</v>
      </c>
      <c r="C137" s="3" t="s">
        <v>457</v>
      </c>
      <c r="D137" s="3">
        <v>6</v>
      </c>
      <c r="E137" s="3">
        <v>23100</v>
      </c>
      <c r="F137" s="3" t="s">
        <v>473</v>
      </c>
      <c r="G137"/>
      <c r="H137"/>
      <c r="I137"/>
      <c r="J137"/>
    </row>
    <row r="138" spans="1:10" hidden="1">
      <c r="A138" s="14">
        <v>42171</v>
      </c>
      <c r="B138" s="51" t="s">
        <v>582</v>
      </c>
      <c r="C138" s="3" t="s">
        <v>439</v>
      </c>
      <c r="D138" s="3">
        <v>3</v>
      </c>
      <c r="E138" s="3">
        <v>7650</v>
      </c>
      <c r="F138" s="3" t="s">
        <v>463</v>
      </c>
      <c r="G138"/>
      <c r="H138"/>
      <c r="I138"/>
      <c r="J138"/>
    </row>
    <row r="139" spans="1:10">
      <c r="A139" s="14">
        <v>42172</v>
      </c>
      <c r="B139" s="51" t="s">
        <v>583</v>
      </c>
      <c r="C139" s="3" t="s">
        <v>439</v>
      </c>
      <c r="D139" s="3">
        <v>16</v>
      </c>
      <c r="E139" s="3">
        <v>40800</v>
      </c>
      <c r="F139" s="3" t="s">
        <v>465</v>
      </c>
      <c r="G139"/>
      <c r="H139"/>
      <c r="I139"/>
      <c r="J139"/>
    </row>
    <row r="140" spans="1:10" hidden="1">
      <c r="A140" s="14">
        <v>42173</v>
      </c>
      <c r="B140" s="51" t="s">
        <v>584</v>
      </c>
      <c r="C140" s="3" t="s">
        <v>453</v>
      </c>
      <c r="D140" s="3">
        <v>1</v>
      </c>
      <c r="E140" s="3">
        <v>1750</v>
      </c>
      <c r="F140" s="3" t="s">
        <v>473</v>
      </c>
      <c r="G140"/>
      <c r="H140"/>
      <c r="I140"/>
      <c r="J140"/>
    </row>
    <row r="141" spans="1:10" hidden="1">
      <c r="A141" s="14">
        <v>42176</v>
      </c>
      <c r="B141" s="51" t="s">
        <v>585</v>
      </c>
      <c r="C141" s="3" t="s">
        <v>453</v>
      </c>
      <c r="D141" s="3">
        <v>19</v>
      </c>
      <c r="E141" s="3">
        <v>33250</v>
      </c>
      <c r="F141" s="3" t="s">
        <v>473</v>
      </c>
      <c r="G141"/>
      <c r="H141"/>
      <c r="I141"/>
      <c r="J141"/>
    </row>
    <row r="142" spans="1:10" hidden="1">
      <c r="A142" s="14">
        <v>42177</v>
      </c>
      <c r="B142" s="51" t="s">
        <v>586</v>
      </c>
      <c r="C142" s="3" t="s">
        <v>457</v>
      </c>
      <c r="D142" s="3">
        <v>17</v>
      </c>
      <c r="E142" s="3">
        <v>65450</v>
      </c>
      <c r="F142" s="3" t="s">
        <v>445</v>
      </c>
      <c r="G142"/>
      <c r="H142"/>
      <c r="I142"/>
      <c r="J142"/>
    </row>
    <row r="143" spans="1:10" hidden="1">
      <c r="A143" s="14">
        <v>42178</v>
      </c>
      <c r="B143" s="51" t="s">
        <v>587</v>
      </c>
      <c r="C143" s="3" t="s">
        <v>457</v>
      </c>
      <c r="D143" s="3">
        <v>9</v>
      </c>
      <c r="E143" s="3">
        <v>34650</v>
      </c>
      <c r="F143" s="3" t="s">
        <v>445</v>
      </c>
      <c r="G143"/>
      <c r="H143"/>
      <c r="I143"/>
      <c r="J143"/>
    </row>
    <row r="144" spans="1:10" hidden="1">
      <c r="A144" s="14">
        <v>42179</v>
      </c>
      <c r="B144" s="51" t="s">
        <v>588</v>
      </c>
      <c r="C144" s="3" t="s">
        <v>440</v>
      </c>
      <c r="D144" s="3">
        <v>3</v>
      </c>
      <c r="E144" s="3">
        <v>19050</v>
      </c>
      <c r="F144" s="3" t="s">
        <v>448</v>
      </c>
      <c r="G144"/>
      <c r="H144"/>
      <c r="I144"/>
      <c r="J144"/>
    </row>
    <row r="145" spans="1:10">
      <c r="A145" s="14">
        <v>42180</v>
      </c>
      <c r="B145" s="51" t="s">
        <v>589</v>
      </c>
      <c r="C145" s="3" t="s">
        <v>440</v>
      </c>
      <c r="D145" s="3">
        <v>15</v>
      </c>
      <c r="E145" s="3">
        <v>95250</v>
      </c>
      <c r="F145" s="3" t="s">
        <v>432</v>
      </c>
      <c r="G145"/>
      <c r="H145"/>
      <c r="I145"/>
      <c r="J145"/>
    </row>
    <row r="146" spans="1:10" hidden="1">
      <c r="A146" s="14">
        <v>42183</v>
      </c>
      <c r="B146" s="51" t="s">
        <v>590</v>
      </c>
      <c r="C146" s="3" t="s">
        <v>440</v>
      </c>
      <c r="D146" s="3">
        <v>12</v>
      </c>
      <c r="E146" s="3">
        <v>76200</v>
      </c>
      <c r="F146" s="3" t="s">
        <v>458</v>
      </c>
      <c r="G146"/>
      <c r="H146"/>
      <c r="I146"/>
      <c r="J146"/>
    </row>
    <row r="147" spans="1:10" hidden="1">
      <c r="A147" s="14">
        <v>42184</v>
      </c>
      <c r="B147" s="51" t="s">
        <v>591</v>
      </c>
      <c r="C147" s="3" t="s">
        <v>439</v>
      </c>
      <c r="D147" s="3">
        <v>6</v>
      </c>
      <c r="E147" s="3">
        <v>15300</v>
      </c>
      <c r="F147" s="3" t="s">
        <v>460</v>
      </c>
      <c r="G147"/>
      <c r="H147"/>
      <c r="I147"/>
      <c r="J147"/>
    </row>
    <row r="148" spans="1:10" hidden="1">
      <c r="A148" s="14">
        <v>42184</v>
      </c>
      <c r="B148" s="51" t="s">
        <v>592</v>
      </c>
      <c r="C148" s="3" t="s">
        <v>439</v>
      </c>
      <c r="D148" s="3">
        <v>11</v>
      </c>
      <c r="E148" s="3">
        <v>28050</v>
      </c>
      <c r="F148" s="3" t="s">
        <v>460</v>
      </c>
      <c r="G148"/>
      <c r="H148"/>
      <c r="I148"/>
      <c r="J148"/>
    </row>
    <row r="149" spans="1:10" hidden="1">
      <c r="A149" s="14">
        <v>42185</v>
      </c>
      <c r="B149" s="51" t="s">
        <v>593</v>
      </c>
      <c r="C149" s="3" t="s">
        <v>439</v>
      </c>
      <c r="D149" s="3">
        <v>15</v>
      </c>
      <c r="E149" s="3">
        <v>38250</v>
      </c>
      <c r="F149" s="3" t="s">
        <v>432</v>
      </c>
      <c r="G149"/>
      <c r="H149"/>
      <c r="I149"/>
      <c r="J149"/>
    </row>
    <row r="150" spans="1:10" hidden="1">
      <c r="A150" s="14">
        <v>42186</v>
      </c>
      <c r="B150" s="51" t="s">
        <v>594</v>
      </c>
      <c r="C150" s="3" t="s">
        <v>457</v>
      </c>
      <c r="D150" s="3">
        <v>13</v>
      </c>
      <c r="E150" s="3">
        <v>50050</v>
      </c>
      <c r="F150" s="3" t="s">
        <v>469</v>
      </c>
      <c r="G150"/>
      <c r="H150"/>
      <c r="I150"/>
      <c r="J150"/>
    </row>
    <row r="151" spans="1:10" hidden="1">
      <c r="A151" s="14">
        <v>42187</v>
      </c>
      <c r="B151" s="51" t="s">
        <v>595</v>
      </c>
      <c r="C151" s="3" t="s">
        <v>457</v>
      </c>
      <c r="D151" s="3">
        <v>9</v>
      </c>
      <c r="E151" s="3">
        <v>34650</v>
      </c>
      <c r="F151" s="3" t="s">
        <v>455</v>
      </c>
      <c r="G151"/>
      <c r="H151"/>
      <c r="I151"/>
      <c r="J151"/>
    </row>
    <row r="152" spans="1:10" hidden="1">
      <c r="A152" s="14">
        <v>42190</v>
      </c>
      <c r="B152" s="51" t="s">
        <v>596</v>
      </c>
      <c r="C152" s="3" t="s">
        <v>457</v>
      </c>
      <c r="D152" s="3">
        <v>12</v>
      </c>
      <c r="E152" s="3">
        <v>46200</v>
      </c>
      <c r="F152" s="3" t="s">
        <v>448</v>
      </c>
      <c r="G152"/>
      <c r="H152"/>
      <c r="I152"/>
      <c r="J152"/>
    </row>
    <row r="153" spans="1:10" hidden="1">
      <c r="A153" s="14">
        <v>42191</v>
      </c>
      <c r="B153" s="51" t="s">
        <v>597</v>
      </c>
      <c r="C153" s="3" t="s">
        <v>457</v>
      </c>
      <c r="D153" s="3">
        <v>4</v>
      </c>
      <c r="E153" s="3">
        <v>15400</v>
      </c>
      <c r="F153" s="3" t="s">
        <v>432</v>
      </c>
      <c r="G153"/>
      <c r="H153"/>
      <c r="I153"/>
      <c r="J153"/>
    </row>
    <row r="154" spans="1:10" hidden="1">
      <c r="A154" s="14">
        <v>42192</v>
      </c>
      <c r="B154" s="51" t="s">
        <v>598</v>
      </c>
      <c r="C154" s="3" t="s">
        <v>453</v>
      </c>
      <c r="D154" s="3">
        <v>9</v>
      </c>
      <c r="E154" s="3">
        <v>15750</v>
      </c>
      <c r="F154" s="3" t="s">
        <v>469</v>
      </c>
      <c r="G154"/>
      <c r="H154"/>
      <c r="I154"/>
      <c r="J154"/>
    </row>
    <row r="155" spans="1:10" hidden="1">
      <c r="A155" s="14">
        <v>42193</v>
      </c>
      <c r="B155" s="51" t="s">
        <v>599</v>
      </c>
      <c r="C155" s="3" t="s">
        <v>453</v>
      </c>
      <c r="D155" s="3">
        <v>9</v>
      </c>
      <c r="E155" s="3">
        <v>15750</v>
      </c>
      <c r="F155" s="3" t="s">
        <v>455</v>
      </c>
      <c r="G155"/>
      <c r="H155"/>
      <c r="I155"/>
      <c r="J155"/>
    </row>
    <row r="156" spans="1:10" hidden="1">
      <c r="A156" s="14">
        <v>42194</v>
      </c>
      <c r="B156" s="51" t="s">
        <v>600</v>
      </c>
      <c r="C156" s="3" t="s">
        <v>438</v>
      </c>
      <c r="D156" s="3">
        <v>6</v>
      </c>
      <c r="E156" s="3">
        <v>13200</v>
      </c>
      <c r="F156" s="3" t="s">
        <v>473</v>
      </c>
      <c r="G156"/>
      <c r="H156"/>
      <c r="I156"/>
      <c r="J156"/>
    </row>
    <row r="157" spans="1:10">
      <c r="A157" s="14">
        <v>42197</v>
      </c>
      <c r="B157" s="51" t="s">
        <v>601</v>
      </c>
      <c r="C157" s="3" t="s">
        <v>438</v>
      </c>
      <c r="D157" s="3">
        <v>7</v>
      </c>
      <c r="E157" s="3">
        <v>15400</v>
      </c>
      <c r="F157" s="3" t="s">
        <v>473</v>
      </c>
      <c r="G157"/>
      <c r="H157"/>
      <c r="I157"/>
      <c r="J157"/>
    </row>
    <row r="158" spans="1:10" hidden="1">
      <c r="A158" s="14">
        <v>42198</v>
      </c>
      <c r="B158" s="51" t="s">
        <v>602</v>
      </c>
      <c r="C158" s="3" t="s">
        <v>457</v>
      </c>
      <c r="D158" s="3">
        <v>19</v>
      </c>
      <c r="E158" s="3">
        <v>73150</v>
      </c>
      <c r="F158" s="3" t="s">
        <v>473</v>
      </c>
      <c r="G158"/>
      <c r="H158"/>
      <c r="I158"/>
      <c r="J158"/>
    </row>
    <row r="159" spans="1:10" hidden="1">
      <c r="A159" s="14">
        <v>42198</v>
      </c>
      <c r="B159" s="51" t="s">
        <v>603</v>
      </c>
      <c r="C159" s="3" t="s">
        <v>457</v>
      </c>
      <c r="D159" s="3">
        <v>5</v>
      </c>
      <c r="E159" s="3">
        <v>19250</v>
      </c>
      <c r="F159" s="3" t="s">
        <v>473</v>
      </c>
      <c r="G159"/>
      <c r="H159"/>
      <c r="I159"/>
      <c r="J159"/>
    </row>
    <row r="160" spans="1:10">
      <c r="A160" s="14">
        <v>42199</v>
      </c>
      <c r="B160" s="51" t="s">
        <v>604</v>
      </c>
      <c r="C160" s="3" t="s">
        <v>440</v>
      </c>
      <c r="D160" s="3">
        <v>16</v>
      </c>
      <c r="E160" s="3">
        <v>101600</v>
      </c>
      <c r="F160" s="3" t="s">
        <v>469</v>
      </c>
      <c r="G160"/>
      <c r="H160"/>
      <c r="I160"/>
      <c r="J160"/>
    </row>
    <row r="161" spans="1:10" hidden="1">
      <c r="A161" s="14">
        <v>42200</v>
      </c>
      <c r="B161" s="51" t="s">
        <v>605</v>
      </c>
      <c r="C161" s="3" t="s">
        <v>440</v>
      </c>
      <c r="D161" s="3">
        <v>3</v>
      </c>
      <c r="E161" s="3">
        <v>19050</v>
      </c>
      <c r="F161" s="3" t="s">
        <v>455</v>
      </c>
      <c r="G161"/>
      <c r="H161"/>
      <c r="I161"/>
      <c r="J161"/>
    </row>
    <row r="162" spans="1:10">
      <c r="A162" s="14">
        <v>42201</v>
      </c>
      <c r="B162" s="51" t="s">
        <v>606</v>
      </c>
      <c r="C162" s="3" t="s">
        <v>440</v>
      </c>
      <c r="D162" s="3">
        <v>14</v>
      </c>
      <c r="E162" s="3">
        <v>88900</v>
      </c>
      <c r="F162" s="3" t="s">
        <v>458</v>
      </c>
      <c r="G162"/>
      <c r="H162"/>
      <c r="I162"/>
      <c r="J162"/>
    </row>
    <row r="163" spans="1:10" hidden="1">
      <c r="A163" s="14">
        <v>42204</v>
      </c>
      <c r="B163" s="51" t="s">
        <v>607</v>
      </c>
      <c r="C163" s="3" t="s">
        <v>438</v>
      </c>
      <c r="D163" s="3">
        <v>5</v>
      </c>
      <c r="E163" s="3">
        <v>11000</v>
      </c>
      <c r="F163" s="3" t="s">
        <v>460</v>
      </c>
      <c r="G163"/>
      <c r="H163"/>
      <c r="I163"/>
      <c r="J163"/>
    </row>
    <row r="164" spans="1:10">
      <c r="A164" s="14">
        <v>42205</v>
      </c>
      <c r="B164" s="51" t="s">
        <v>608</v>
      </c>
      <c r="C164" s="3" t="s">
        <v>439</v>
      </c>
      <c r="D164" s="3">
        <v>16</v>
      </c>
      <c r="E164" s="3">
        <v>40800</v>
      </c>
      <c r="F164" s="3" t="s">
        <v>463</v>
      </c>
      <c r="G164"/>
      <c r="H164"/>
      <c r="I164"/>
      <c r="J164"/>
    </row>
    <row r="165" spans="1:10" hidden="1">
      <c r="A165" s="14">
        <v>42206</v>
      </c>
      <c r="B165" s="51" t="s">
        <v>609</v>
      </c>
      <c r="C165" s="3" t="s">
        <v>439</v>
      </c>
      <c r="D165" s="3">
        <v>9</v>
      </c>
      <c r="E165" s="3">
        <v>22950</v>
      </c>
      <c r="F165" s="3" t="s">
        <v>465</v>
      </c>
      <c r="G165"/>
      <c r="H165"/>
      <c r="I165"/>
      <c r="J165"/>
    </row>
    <row r="166" spans="1:10" hidden="1">
      <c r="A166" s="14">
        <v>42207</v>
      </c>
      <c r="B166" s="51" t="s">
        <v>610</v>
      </c>
      <c r="C166" s="3" t="s">
        <v>439</v>
      </c>
      <c r="D166" s="3">
        <v>10</v>
      </c>
      <c r="E166" s="3">
        <v>25500</v>
      </c>
      <c r="F166" s="3" t="s">
        <v>458</v>
      </c>
      <c r="G166"/>
      <c r="H166"/>
      <c r="I166"/>
      <c r="J166"/>
    </row>
    <row r="167" spans="1:10" hidden="1">
      <c r="A167" s="14">
        <v>42208</v>
      </c>
      <c r="B167" s="51" t="s">
        <v>611</v>
      </c>
      <c r="C167" s="3" t="s">
        <v>439</v>
      </c>
      <c r="D167" s="3">
        <v>12</v>
      </c>
      <c r="E167" s="3">
        <v>30600</v>
      </c>
      <c r="F167" s="3" t="s">
        <v>460</v>
      </c>
      <c r="G167"/>
      <c r="H167"/>
      <c r="I167"/>
      <c r="J167"/>
    </row>
    <row r="168" spans="1:10" hidden="1">
      <c r="A168" s="14">
        <v>42211</v>
      </c>
      <c r="B168" s="51" t="s">
        <v>612</v>
      </c>
      <c r="C168" s="3" t="s">
        <v>467</v>
      </c>
      <c r="D168" s="3">
        <v>10</v>
      </c>
      <c r="E168" s="3">
        <v>86500</v>
      </c>
      <c r="F168" s="3" t="s">
        <v>473</v>
      </c>
      <c r="G168"/>
      <c r="H168"/>
      <c r="I168"/>
      <c r="J168"/>
    </row>
    <row r="169" spans="1:10" hidden="1">
      <c r="A169" s="14">
        <v>42212</v>
      </c>
      <c r="B169" s="51" t="s">
        <v>613</v>
      </c>
      <c r="C169" s="3" t="s">
        <v>467</v>
      </c>
      <c r="D169" s="3">
        <v>4</v>
      </c>
      <c r="E169" s="3">
        <v>34600</v>
      </c>
      <c r="F169" s="3" t="s">
        <v>473</v>
      </c>
      <c r="G169"/>
      <c r="H169"/>
      <c r="I169"/>
      <c r="J169"/>
    </row>
    <row r="170" spans="1:10" hidden="1">
      <c r="A170" s="14">
        <v>42212</v>
      </c>
      <c r="B170" s="51" t="s">
        <v>614</v>
      </c>
      <c r="C170" s="3" t="s">
        <v>467</v>
      </c>
      <c r="D170" s="3">
        <v>17</v>
      </c>
      <c r="E170" s="3">
        <v>147050</v>
      </c>
      <c r="F170" s="3" t="s">
        <v>473</v>
      </c>
      <c r="G170"/>
      <c r="H170"/>
      <c r="I170"/>
      <c r="J170"/>
    </row>
    <row r="171" spans="1:10" hidden="1">
      <c r="A171" s="14">
        <v>42213</v>
      </c>
      <c r="B171" s="51" t="s">
        <v>615</v>
      </c>
      <c r="C171" s="3" t="s">
        <v>453</v>
      </c>
      <c r="D171" s="3">
        <v>3</v>
      </c>
      <c r="E171" s="3">
        <v>5250</v>
      </c>
      <c r="F171" s="3" t="s">
        <v>465</v>
      </c>
      <c r="G171"/>
      <c r="H171"/>
      <c r="I171"/>
      <c r="J171"/>
    </row>
    <row r="172" spans="1:10" hidden="1">
      <c r="A172" s="14">
        <v>42214</v>
      </c>
      <c r="B172" s="51" t="s">
        <v>616</v>
      </c>
      <c r="C172" s="3" t="s">
        <v>467</v>
      </c>
      <c r="D172" s="3">
        <v>3</v>
      </c>
      <c r="E172" s="3">
        <v>25950</v>
      </c>
      <c r="F172" s="3" t="s">
        <v>469</v>
      </c>
      <c r="G172"/>
      <c r="H172"/>
      <c r="I172"/>
      <c r="J172"/>
    </row>
    <row r="173" spans="1:10" hidden="1">
      <c r="A173" s="14">
        <v>42215</v>
      </c>
      <c r="B173" s="51" t="s">
        <v>617</v>
      </c>
      <c r="C173" s="3" t="s">
        <v>467</v>
      </c>
      <c r="D173" s="3">
        <v>9</v>
      </c>
      <c r="E173" s="3">
        <v>77850</v>
      </c>
      <c r="F173" s="3" t="s">
        <v>455</v>
      </c>
      <c r="G173"/>
      <c r="H173"/>
      <c r="I173"/>
      <c r="J173"/>
    </row>
    <row r="174" spans="1:10" hidden="1">
      <c r="A174" s="14">
        <v>42218</v>
      </c>
      <c r="B174" s="51" t="s">
        <v>618</v>
      </c>
      <c r="C174" s="3" t="s">
        <v>467</v>
      </c>
      <c r="D174" s="3">
        <v>2</v>
      </c>
      <c r="E174" s="3">
        <v>17300</v>
      </c>
      <c r="F174" s="3" t="s">
        <v>469</v>
      </c>
      <c r="G174"/>
      <c r="H174"/>
      <c r="I174"/>
      <c r="J174"/>
    </row>
    <row r="175" spans="1:10" hidden="1">
      <c r="A175" s="14">
        <v>42219</v>
      </c>
      <c r="B175" s="51" t="s">
        <v>619</v>
      </c>
      <c r="C175" s="3" t="s">
        <v>467</v>
      </c>
      <c r="D175" s="3">
        <v>18</v>
      </c>
      <c r="E175" s="3">
        <v>155700</v>
      </c>
      <c r="F175" s="3" t="s">
        <v>455</v>
      </c>
      <c r="G175"/>
      <c r="H175"/>
      <c r="I175"/>
      <c r="J175"/>
    </row>
    <row r="176" spans="1:10">
      <c r="A176" s="14">
        <v>42220</v>
      </c>
      <c r="B176" s="51" t="s">
        <v>620</v>
      </c>
      <c r="C176" s="3" t="s">
        <v>438</v>
      </c>
      <c r="D176" s="3">
        <v>12</v>
      </c>
      <c r="E176" s="3">
        <v>26400</v>
      </c>
      <c r="F176" s="3" t="s">
        <v>458</v>
      </c>
      <c r="G176"/>
      <c r="H176"/>
      <c r="I176"/>
      <c r="J176"/>
    </row>
    <row r="177" spans="1:10" hidden="1">
      <c r="A177" s="14">
        <v>42221</v>
      </c>
      <c r="B177" s="51" t="s">
        <v>621</v>
      </c>
      <c r="C177" s="3" t="s">
        <v>453</v>
      </c>
      <c r="D177" s="3">
        <v>9</v>
      </c>
      <c r="E177" s="3">
        <v>15750</v>
      </c>
      <c r="F177" s="3" t="s">
        <v>460</v>
      </c>
      <c r="G177"/>
      <c r="H177"/>
      <c r="I177"/>
      <c r="J177"/>
    </row>
    <row r="178" spans="1:10">
      <c r="A178" s="14">
        <v>42222</v>
      </c>
      <c r="B178" s="51" t="s">
        <v>622</v>
      </c>
      <c r="C178" s="3" t="s">
        <v>441</v>
      </c>
      <c r="D178" s="3">
        <v>5</v>
      </c>
      <c r="E178" s="3">
        <v>96500</v>
      </c>
      <c r="F178" s="3" t="s">
        <v>469</v>
      </c>
      <c r="G178"/>
      <c r="H178"/>
      <c r="I178"/>
      <c r="J178"/>
    </row>
    <row r="179" spans="1:10">
      <c r="A179" s="14">
        <v>42223</v>
      </c>
      <c r="B179" s="51" t="s">
        <v>623</v>
      </c>
      <c r="C179" s="3" t="s">
        <v>441</v>
      </c>
      <c r="D179" s="3">
        <v>5</v>
      </c>
      <c r="E179" s="3">
        <v>96500</v>
      </c>
      <c r="F179" s="3" t="s">
        <v>455</v>
      </c>
      <c r="G179"/>
      <c r="H179"/>
      <c r="I179"/>
      <c r="J179"/>
    </row>
    <row r="180" spans="1:10" hidden="1">
      <c r="A180" s="14">
        <v>42224</v>
      </c>
      <c r="B180" s="51" t="s">
        <v>624</v>
      </c>
      <c r="C180" s="3" t="s">
        <v>467</v>
      </c>
      <c r="D180" s="3">
        <v>9</v>
      </c>
      <c r="E180" s="3">
        <v>77850</v>
      </c>
      <c r="F180" s="3" t="s">
        <v>458</v>
      </c>
      <c r="G180"/>
      <c r="H180"/>
      <c r="I180"/>
      <c r="J180"/>
    </row>
    <row r="181" spans="1:10" hidden="1">
      <c r="A181" s="14">
        <v>42225</v>
      </c>
      <c r="B181" s="51" t="s">
        <v>625</v>
      </c>
      <c r="C181" s="3" t="s">
        <v>467</v>
      </c>
      <c r="D181" s="3">
        <v>6</v>
      </c>
      <c r="E181" s="3">
        <v>51900</v>
      </c>
      <c r="F181" s="3" t="s">
        <v>460</v>
      </c>
      <c r="G181"/>
      <c r="H181"/>
      <c r="I181"/>
      <c r="J181"/>
    </row>
    <row r="182" spans="1:10">
      <c r="A182" s="14">
        <v>42226</v>
      </c>
      <c r="B182" s="51" t="s">
        <v>626</v>
      </c>
      <c r="C182" s="3" t="s">
        <v>439</v>
      </c>
      <c r="D182" s="3">
        <v>17</v>
      </c>
      <c r="E182" s="3">
        <v>43350</v>
      </c>
      <c r="F182" s="3" t="s">
        <v>469</v>
      </c>
      <c r="G182"/>
      <c r="H182"/>
      <c r="I182"/>
      <c r="J182"/>
    </row>
    <row r="183" spans="1:10" hidden="1">
      <c r="A183" s="14">
        <v>42227</v>
      </c>
      <c r="B183" s="51" t="s">
        <v>627</v>
      </c>
      <c r="C183" s="3" t="s">
        <v>439</v>
      </c>
      <c r="D183" s="3">
        <v>15</v>
      </c>
      <c r="E183" s="3">
        <v>38250</v>
      </c>
      <c r="F183" s="3" t="s">
        <v>455</v>
      </c>
      <c r="G183"/>
      <c r="H183"/>
      <c r="I183"/>
      <c r="J183"/>
    </row>
    <row r="184" spans="1:10" hidden="1">
      <c r="A184" s="14">
        <v>42228</v>
      </c>
      <c r="B184" s="51" t="s">
        <v>628</v>
      </c>
      <c r="C184" s="3" t="s">
        <v>440</v>
      </c>
      <c r="D184" s="3">
        <v>3</v>
      </c>
      <c r="E184" s="3">
        <v>19050</v>
      </c>
      <c r="F184" s="3" t="s">
        <v>463</v>
      </c>
      <c r="G184"/>
      <c r="H184"/>
      <c r="I184"/>
      <c r="J184"/>
    </row>
    <row r="185" spans="1:10">
      <c r="A185" s="14">
        <v>42229</v>
      </c>
      <c r="B185" s="51" t="s">
        <v>629</v>
      </c>
      <c r="C185" s="3" t="s">
        <v>439</v>
      </c>
      <c r="D185" s="3">
        <v>17</v>
      </c>
      <c r="E185" s="3">
        <v>43350</v>
      </c>
      <c r="F185" s="3" t="s">
        <v>465</v>
      </c>
      <c r="G185"/>
      <c r="H185"/>
      <c r="I185"/>
      <c r="J185"/>
    </row>
    <row r="186" spans="1:10" hidden="1">
      <c r="A186" s="14">
        <v>42230</v>
      </c>
      <c r="B186" s="51" t="s">
        <v>630</v>
      </c>
      <c r="C186" s="3" t="s">
        <v>453</v>
      </c>
      <c r="D186" s="3">
        <v>3</v>
      </c>
      <c r="E186" s="3">
        <v>5250</v>
      </c>
      <c r="F186" s="3" t="s">
        <v>445</v>
      </c>
      <c r="G186"/>
      <c r="H186"/>
      <c r="I186"/>
      <c r="J186"/>
    </row>
    <row r="187" spans="1:10" hidden="1">
      <c r="A187" s="14">
        <v>42231</v>
      </c>
      <c r="B187" s="51" t="s">
        <v>631</v>
      </c>
      <c r="C187" s="3" t="s">
        <v>453</v>
      </c>
      <c r="D187" s="3">
        <v>11</v>
      </c>
      <c r="E187" s="3">
        <v>19250</v>
      </c>
      <c r="F187" s="3" t="s">
        <v>445</v>
      </c>
      <c r="G187"/>
      <c r="H187"/>
      <c r="I187"/>
      <c r="J187"/>
    </row>
    <row r="188" spans="1:10">
      <c r="A188" s="14">
        <v>42232</v>
      </c>
      <c r="B188" s="51" t="s">
        <v>632</v>
      </c>
      <c r="C188" s="3" t="s">
        <v>440</v>
      </c>
      <c r="D188" s="3">
        <v>16</v>
      </c>
      <c r="E188" s="3">
        <v>101600</v>
      </c>
      <c r="F188" s="3" t="s">
        <v>445</v>
      </c>
      <c r="G188"/>
      <c r="H188"/>
      <c r="I188"/>
      <c r="J188"/>
    </row>
    <row r="189" spans="1:10">
      <c r="A189" s="14">
        <v>42233</v>
      </c>
      <c r="B189" s="51" t="s">
        <v>633</v>
      </c>
      <c r="C189" s="3" t="s">
        <v>440</v>
      </c>
      <c r="D189" s="3">
        <v>17</v>
      </c>
      <c r="E189" s="3">
        <v>107950</v>
      </c>
      <c r="F189" s="3" t="s">
        <v>445</v>
      </c>
      <c r="G189"/>
      <c r="H189"/>
      <c r="I189"/>
      <c r="J189"/>
    </row>
    <row r="190" spans="1:10" hidden="1">
      <c r="A190" s="14">
        <v>42234</v>
      </c>
      <c r="B190" s="51" t="s">
        <v>634</v>
      </c>
      <c r="C190" s="3" t="s">
        <v>453</v>
      </c>
      <c r="D190" s="3">
        <v>6</v>
      </c>
      <c r="E190" s="3">
        <v>10500</v>
      </c>
      <c r="F190" s="3" t="s">
        <v>473</v>
      </c>
      <c r="G190"/>
      <c r="H190"/>
      <c r="I190"/>
      <c r="J190"/>
    </row>
    <row r="191" spans="1:10" hidden="1">
      <c r="A191" s="14">
        <v>42235</v>
      </c>
      <c r="B191" s="51" t="s">
        <v>635</v>
      </c>
      <c r="C191" s="3" t="s">
        <v>439</v>
      </c>
      <c r="D191" s="3">
        <v>13</v>
      </c>
      <c r="E191" s="3">
        <v>33150</v>
      </c>
      <c r="F191" s="3" t="s">
        <v>473</v>
      </c>
      <c r="G191"/>
      <c r="H191"/>
      <c r="I191"/>
      <c r="J191"/>
    </row>
    <row r="192" spans="1:10" hidden="1">
      <c r="A192" s="14">
        <v>42236</v>
      </c>
      <c r="B192" s="51" t="s">
        <v>636</v>
      </c>
      <c r="C192" s="3" t="s">
        <v>453</v>
      </c>
      <c r="D192" s="3">
        <v>3</v>
      </c>
      <c r="E192" s="3">
        <v>5250</v>
      </c>
      <c r="F192" s="3" t="s">
        <v>473</v>
      </c>
      <c r="G192"/>
      <c r="H192"/>
      <c r="I192"/>
      <c r="J192"/>
    </row>
    <row r="193" spans="1:10" hidden="1">
      <c r="A193" s="14">
        <v>42237</v>
      </c>
      <c r="B193" s="51" t="s">
        <v>637</v>
      </c>
      <c r="C193" s="3" t="s">
        <v>439</v>
      </c>
      <c r="D193" s="3">
        <v>5</v>
      </c>
      <c r="E193" s="3">
        <v>12750</v>
      </c>
      <c r="F193" s="3" t="s">
        <v>473</v>
      </c>
      <c r="G193"/>
      <c r="H193"/>
      <c r="I193"/>
      <c r="J193"/>
    </row>
    <row r="194" spans="1:10" hidden="1">
      <c r="A194" s="14">
        <v>42238</v>
      </c>
      <c r="B194" s="51" t="s">
        <v>638</v>
      </c>
      <c r="C194" s="3" t="s">
        <v>453</v>
      </c>
      <c r="D194" s="3">
        <v>13</v>
      </c>
      <c r="E194" s="3">
        <v>22750</v>
      </c>
      <c r="F194" s="3" t="s">
        <v>458</v>
      </c>
      <c r="G194"/>
      <c r="H194"/>
      <c r="I194"/>
      <c r="J194"/>
    </row>
    <row r="195" spans="1:10" hidden="1">
      <c r="A195" s="14">
        <v>42239</v>
      </c>
      <c r="B195" s="51" t="s">
        <v>639</v>
      </c>
      <c r="C195" s="3" t="s">
        <v>453</v>
      </c>
      <c r="D195" s="3">
        <v>11</v>
      </c>
      <c r="E195" s="3">
        <v>19250</v>
      </c>
      <c r="F195" s="3" t="s">
        <v>460</v>
      </c>
      <c r="G195"/>
      <c r="H195"/>
      <c r="I195"/>
      <c r="J195"/>
    </row>
    <row r="196" spans="1:10" hidden="1">
      <c r="A196" s="14">
        <v>42240</v>
      </c>
      <c r="B196" s="51" t="s">
        <v>640</v>
      </c>
      <c r="C196" s="3" t="s">
        <v>457</v>
      </c>
      <c r="D196" s="3">
        <v>9</v>
      </c>
      <c r="E196" s="3">
        <v>34650</v>
      </c>
      <c r="F196" s="3" t="s">
        <v>473</v>
      </c>
      <c r="G196"/>
      <c r="H196"/>
      <c r="I196"/>
      <c r="J196"/>
    </row>
    <row r="197" spans="1:10" hidden="1">
      <c r="A197" s="14">
        <v>42241</v>
      </c>
      <c r="B197" s="51" t="s">
        <v>641</v>
      </c>
      <c r="C197" s="3" t="s">
        <v>457</v>
      </c>
      <c r="D197" s="3">
        <v>12</v>
      </c>
      <c r="E197" s="3">
        <v>46200</v>
      </c>
      <c r="F197" s="3" t="s">
        <v>473</v>
      </c>
      <c r="G197"/>
      <c r="H197"/>
      <c r="I197"/>
      <c r="J197"/>
    </row>
    <row r="198" spans="1:10" hidden="1">
      <c r="A198" s="14">
        <v>42242</v>
      </c>
      <c r="B198" s="51" t="s">
        <v>642</v>
      </c>
      <c r="C198" s="3" t="s">
        <v>439</v>
      </c>
      <c r="D198" s="3">
        <v>15</v>
      </c>
      <c r="E198" s="3">
        <v>38250</v>
      </c>
      <c r="F198" s="3" t="s">
        <v>463</v>
      </c>
      <c r="G198"/>
      <c r="H198"/>
      <c r="I198"/>
      <c r="J198"/>
    </row>
    <row r="199" spans="1:10">
      <c r="A199" s="14">
        <v>42247</v>
      </c>
      <c r="B199" s="51" t="s">
        <v>643</v>
      </c>
      <c r="C199" s="3" t="s">
        <v>439</v>
      </c>
      <c r="D199" s="3">
        <v>19</v>
      </c>
      <c r="E199" s="3">
        <v>48450</v>
      </c>
      <c r="F199" s="3" t="s">
        <v>465</v>
      </c>
      <c r="G199"/>
      <c r="H199"/>
      <c r="I199"/>
      <c r="J199"/>
    </row>
    <row r="200" spans="1:10" hidden="1">
      <c r="A200" s="14">
        <v>42244</v>
      </c>
      <c r="B200" s="51" t="s">
        <v>644</v>
      </c>
      <c r="C200" s="3" t="s">
        <v>453</v>
      </c>
      <c r="D200" s="3">
        <v>5</v>
      </c>
      <c r="E200" s="3">
        <v>8750</v>
      </c>
      <c r="F200" s="3" t="s">
        <v>473</v>
      </c>
      <c r="G200"/>
      <c r="H200"/>
      <c r="I200"/>
      <c r="J200"/>
    </row>
    <row r="201" spans="1:10" hidden="1">
      <c r="A201" s="14">
        <v>42245</v>
      </c>
      <c r="B201" s="51" t="s">
        <v>645</v>
      </c>
      <c r="C201" s="3" t="s">
        <v>438</v>
      </c>
      <c r="D201" s="3">
        <v>6</v>
      </c>
      <c r="E201" s="3">
        <v>13200</v>
      </c>
      <c r="F201" s="3" t="s">
        <v>473</v>
      </c>
      <c r="G201"/>
      <c r="H201"/>
      <c r="I201"/>
      <c r="J201"/>
    </row>
    <row r="202" spans="1:10" hidden="1">
      <c r="A202" s="14">
        <v>42246</v>
      </c>
      <c r="B202" s="51" t="s">
        <v>646</v>
      </c>
      <c r="C202" s="3" t="s">
        <v>457</v>
      </c>
      <c r="D202" s="3">
        <v>7</v>
      </c>
      <c r="E202" s="3">
        <v>26950</v>
      </c>
      <c r="F202" s="3" t="s">
        <v>445</v>
      </c>
      <c r="G202"/>
      <c r="H202"/>
      <c r="I202"/>
      <c r="J202"/>
    </row>
    <row r="203" spans="1:10" hidden="1">
      <c r="A203" s="14">
        <v>42247</v>
      </c>
      <c r="B203" s="51" t="s">
        <v>647</v>
      </c>
      <c r="C203" s="3" t="s">
        <v>457</v>
      </c>
      <c r="D203" s="3">
        <v>19</v>
      </c>
      <c r="E203" s="3">
        <v>73150</v>
      </c>
      <c r="F203" s="3" t="s">
        <v>445</v>
      </c>
      <c r="G203"/>
      <c r="H203"/>
      <c r="I203"/>
      <c r="J203"/>
    </row>
    <row r="204" spans="1:10" hidden="1">
      <c r="A204" s="14">
        <v>42248</v>
      </c>
      <c r="B204" s="51" t="s">
        <v>648</v>
      </c>
      <c r="C204" s="3" t="s">
        <v>440</v>
      </c>
      <c r="D204" s="3">
        <v>20</v>
      </c>
      <c r="E204" s="3">
        <v>127000</v>
      </c>
      <c r="F204" s="3" t="s">
        <v>448</v>
      </c>
      <c r="G204"/>
      <c r="H204"/>
      <c r="I204"/>
      <c r="J204"/>
    </row>
    <row r="205" spans="1:10" hidden="1">
      <c r="A205" s="14">
        <v>42249</v>
      </c>
      <c r="B205" s="51" t="s">
        <v>649</v>
      </c>
      <c r="C205" s="3" t="s">
        <v>440</v>
      </c>
      <c r="D205" s="3">
        <v>14</v>
      </c>
      <c r="E205" s="3">
        <v>88900</v>
      </c>
      <c r="F205" s="3" t="s">
        <v>432</v>
      </c>
      <c r="G205"/>
      <c r="H205"/>
      <c r="I205"/>
      <c r="J205"/>
    </row>
    <row r="206" spans="1:10" hidden="1">
      <c r="A206" s="14">
        <v>42250</v>
      </c>
      <c r="B206" s="51" t="s">
        <v>650</v>
      </c>
      <c r="C206" s="3" t="s">
        <v>453</v>
      </c>
      <c r="D206" s="3">
        <v>11</v>
      </c>
      <c r="E206" s="3">
        <v>19250</v>
      </c>
      <c r="F206" s="3" t="s">
        <v>458</v>
      </c>
      <c r="G206"/>
      <c r="H206"/>
      <c r="I206"/>
      <c r="J206"/>
    </row>
    <row r="207" spans="1:10" hidden="1">
      <c r="A207" s="14">
        <v>42251</v>
      </c>
      <c r="B207" s="51" t="s">
        <v>651</v>
      </c>
      <c r="C207" s="3" t="s">
        <v>457</v>
      </c>
      <c r="D207" s="3">
        <v>11</v>
      </c>
      <c r="E207" s="3">
        <v>42350</v>
      </c>
      <c r="F207" s="3" t="s">
        <v>460</v>
      </c>
      <c r="G207"/>
      <c r="H207"/>
      <c r="I207"/>
      <c r="J207"/>
    </row>
    <row r="208" spans="1:10" hidden="1">
      <c r="A208" s="14">
        <v>42252</v>
      </c>
      <c r="B208" s="51" t="s">
        <v>652</v>
      </c>
      <c r="C208" s="3" t="s">
        <v>439</v>
      </c>
      <c r="D208" s="3">
        <v>16</v>
      </c>
      <c r="E208" s="3">
        <v>40800</v>
      </c>
      <c r="F208" s="3" t="s">
        <v>448</v>
      </c>
      <c r="G208"/>
      <c r="H208"/>
      <c r="I208"/>
      <c r="J208"/>
    </row>
    <row r="209" spans="1:10" hidden="1">
      <c r="A209" s="14">
        <v>42253</v>
      </c>
      <c r="B209" s="51" t="s">
        <v>653</v>
      </c>
      <c r="C209" s="3" t="s">
        <v>439</v>
      </c>
      <c r="D209" s="3">
        <v>10</v>
      </c>
      <c r="E209" s="3">
        <v>25500</v>
      </c>
      <c r="F209" s="3" t="s">
        <v>432</v>
      </c>
      <c r="G209"/>
      <c r="H209"/>
      <c r="I209"/>
      <c r="J209"/>
    </row>
    <row r="210" spans="1:10" hidden="1">
      <c r="A210" s="14">
        <v>42254</v>
      </c>
      <c r="B210" s="51" t="s">
        <v>654</v>
      </c>
      <c r="C210" s="3" t="s">
        <v>438</v>
      </c>
      <c r="D210" s="3">
        <v>7</v>
      </c>
      <c r="E210" s="3">
        <v>15400</v>
      </c>
      <c r="F210" s="3" t="s">
        <v>469</v>
      </c>
      <c r="G210"/>
      <c r="H210"/>
      <c r="I210"/>
      <c r="J210"/>
    </row>
    <row r="211" spans="1:10" hidden="1">
      <c r="A211" s="14">
        <v>42255</v>
      </c>
      <c r="B211" s="51" t="s">
        <v>655</v>
      </c>
      <c r="C211" s="3" t="s">
        <v>457</v>
      </c>
      <c r="D211" s="3">
        <v>9</v>
      </c>
      <c r="E211" s="3">
        <v>34650</v>
      </c>
      <c r="F211" s="3" t="s">
        <v>455</v>
      </c>
      <c r="G211"/>
      <c r="H211"/>
      <c r="I211"/>
      <c r="J211"/>
    </row>
    <row r="212" spans="1:10" hidden="1">
      <c r="A212" s="14">
        <v>42256</v>
      </c>
      <c r="B212" s="51" t="s">
        <v>656</v>
      </c>
      <c r="C212" s="3" t="s">
        <v>457</v>
      </c>
      <c r="D212" s="3">
        <v>11</v>
      </c>
      <c r="E212" s="3">
        <v>42350</v>
      </c>
      <c r="F212" s="3" t="s">
        <v>448</v>
      </c>
      <c r="G212"/>
      <c r="H212"/>
      <c r="I212"/>
      <c r="J212"/>
    </row>
    <row r="213" spans="1:10" hidden="1">
      <c r="A213" s="14">
        <v>42257</v>
      </c>
      <c r="B213" s="51" t="s">
        <v>657</v>
      </c>
      <c r="C213" s="3" t="s">
        <v>457</v>
      </c>
      <c r="D213" s="3">
        <v>15</v>
      </c>
      <c r="E213" s="3">
        <v>57750</v>
      </c>
      <c r="F213" s="3" t="s">
        <v>432</v>
      </c>
      <c r="G213"/>
      <c r="H213"/>
      <c r="I213"/>
      <c r="J213"/>
    </row>
    <row r="214" spans="1:10" hidden="1">
      <c r="A214" s="14">
        <v>42258</v>
      </c>
      <c r="B214" s="51" t="s">
        <v>658</v>
      </c>
      <c r="C214" s="3" t="s">
        <v>453</v>
      </c>
      <c r="D214" s="3">
        <v>12</v>
      </c>
      <c r="E214" s="3">
        <v>21000</v>
      </c>
      <c r="F214" s="3" t="s">
        <v>469</v>
      </c>
      <c r="G214"/>
      <c r="H214"/>
      <c r="I214"/>
      <c r="J214"/>
    </row>
    <row r="215" spans="1:10" hidden="1">
      <c r="A215" s="14">
        <v>42259</v>
      </c>
      <c r="B215" s="51" t="s">
        <v>659</v>
      </c>
      <c r="C215" s="3" t="s">
        <v>453</v>
      </c>
      <c r="D215" s="3">
        <v>6</v>
      </c>
      <c r="E215" s="3">
        <v>10500</v>
      </c>
      <c r="F215" s="3" t="s">
        <v>455</v>
      </c>
      <c r="G215"/>
      <c r="H215"/>
      <c r="I215"/>
      <c r="J215"/>
    </row>
    <row r="216" spans="1:10" hidden="1">
      <c r="A216" s="14">
        <v>42260</v>
      </c>
      <c r="B216" s="51" t="s">
        <v>660</v>
      </c>
      <c r="C216" s="3" t="s">
        <v>457</v>
      </c>
      <c r="D216" s="3">
        <v>8</v>
      </c>
      <c r="E216" s="3">
        <v>30800</v>
      </c>
      <c r="F216" s="3" t="s">
        <v>473</v>
      </c>
      <c r="G216"/>
      <c r="H216"/>
      <c r="I216"/>
      <c r="J216"/>
    </row>
    <row r="217" spans="1:10" hidden="1">
      <c r="A217" s="14">
        <v>42261</v>
      </c>
      <c r="B217" s="51" t="s">
        <v>661</v>
      </c>
      <c r="C217" s="3" t="s">
        <v>453</v>
      </c>
      <c r="D217" s="3">
        <v>7</v>
      </c>
      <c r="E217" s="3">
        <v>12250</v>
      </c>
      <c r="F217" s="3" t="s">
        <v>473</v>
      </c>
      <c r="G217"/>
      <c r="H217"/>
      <c r="I217"/>
      <c r="J217"/>
    </row>
    <row r="218" spans="1:10" hidden="1">
      <c r="A218" s="14">
        <v>42262</v>
      </c>
      <c r="B218" s="51" t="s">
        <v>662</v>
      </c>
      <c r="C218" s="3" t="s">
        <v>457</v>
      </c>
      <c r="D218" s="3">
        <v>18</v>
      </c>
      <c r="E218" s="3">
        <v>69300</v>
      </c>
      <c r="F218" s="3" t="s">
        <v>473</v>
      </c>
      <c r="G218"/>
      <c r="H218"/>
      <c r="I218"/>
      <c r="J218"/>
    </row>
    <row r="219" spans="1:10" hidden="1">
      <c r="A219" s="14">
        <v>42263</v>
      </c>
      <c r="B219" s="51" t="s">
        <v>663</v>
      </c>
      <c r="C219" s="3" t="s">
        <v>457</v>
      </c>
      <c r="D219" s="3">
        <v>15</v>
      </c>
      <c r="E219" s="3">
        <v>57750</v>
      </c>
      <c r="F219" s="3" t="s">
        <v>473</v>
      </c>
      <c r="G219"/>
      <c r="H219"/>
      <c r="I219"/>
      <c r="J219"/>
    </row>
    <row r="220" spans="1:10" hidden="1">
      <c r="A220" s="14">
        <v>42264</v>
      </c>
      <c r="B220" s="51" t="s">
        <v>664</v>
      </c>
      <c r="C220" s="3" t="s">
        <v>440</v>
      </c>
      <c r="D220" s="3">
        <v>12</v>
      </c>
      <c r="E220" s="3">
        <v>76200</v>
      </c>
      <c r="F220" s="3" t="s">
        <v>469</v>
      </c>
      <c r="G220"/>
      <c r="H220"/>
      <c r="I220"/>
      <c r="J220"/>
    </row>
    <row r="221" spans="1:10" hidden="1">
      <c r="A221" s="14">
        <v>42264</v>
      </c>
      <c r="B221" s="51" t="s">
        <v>665</v>
      </c>
      <c r="C221" s="3" t="s">
        <v>440</v>
      </c>
      <c r="D221" s="3">
        <v>1</v>
      </c>
      <c r="E221" s="3">
        <v>6350</v>
      </c>
      <c r="F221" s="3" t="s">
        <v>469</v>
      </c>
      <c r="G221"/>
      <c r="H221"/>
      <c r="I221"/>
      <c r="J221"/>
    </row>
    <row r="222" spans="1:10" hidden="1">
      <c r="A222" s="14">
        <v>42266</v>
      </c>
      <c r="B222" s="51" t="s">
        <v>666</v>
      </c>
      <c r="C222" s="3" t="s">
        <v>440</v>
      </c>
      <c r="D222" s="3">
        <v>3</v>
      </c>
      <c r="E222" s="3">
        <v>19050</v>
      </c>
      <c r="F222" s="3" t="s">
        <v>458</v>
      </c>
      <c r="G222"/>
      <c r="H222"/>
      <c r="I222"/>
      <c r="J222"/>
    </row>
    <row r="223" spans="1:10" hidden="1">
      <c r="A223" s="14">
        <v>42267</v>
      </c>
      <c r="B223" s="51" t="s">
        <v>667</v>
      </c>
      <c r="C223" s="3" t="s">
        <v>438</v>
      </c>
      <c r="D223" s="3">
        <v>13</v>
      </c>
      <c r="E223" s="3">
        <v>28600</v>
      </c>
      <c r="F223" s="3" t="s">
        <v>460</v>
      </c>
      <c r="G223"/>
      <c r="H223"/>
      <c r="I223"/>
      <c r="J223"/>
    </row>
    <row r="224" spans="1:10" hidden="1">
      <c r="A224" s="14">
        <v>42268</v>
      </c>
      <c r="B224" s="51" t="s">
        <v>668</v>
      </c>
      <c r="C224" s="3" t="s">
        <v>439</v>
      </c>
      <c r="D224" s="3">
        <v>1</v>
      </c>
      <c r="E224" s="3">
        <v>2550</v>
      </c>
      <c r="F224" s="3" t="s">
        <v>445</v>
      </c>
      <c r="G224"/>
      <c r="H224"/>
      <c r="I224"/>
      <c r="J224"/>
    </row>
    <row r="225" spans="1:10" hidden="1">
      <c r="A225" s="14">
        <v>42269</v>
      </c>
      <c r="B225" s="51" t="s">
        <v>669</v>
      </c>
      <c r="C225" s="3" t="s">
        <v>439</v>
      </c>
      <c r="D225" s="3">
        <v>2</v>
      </c>
      <c r="E225" s="3">
        <v>5100</v>
      </c>
      <c r="F225" s="3" t="s">
        <v>445</v>
      </c>
      <c r="G225"/>
      <c r="H225"/>
      <c r="I225"/>
      <c r="J225"/>
    </row>
    <row r="226" spans="1:10" hidden="1">
      <c r="A226" s="14">
        <v>42270</v>
      </c>
      <c r="B226" s="51" t="s">
        <v>670</v>
      </c>
      <c r="C226" s="3" t="s">
        <v>453</v>
      </c>
      <c r="D226" s="3">
        <v>1</v>
      </c>
      <c r="E226" s="3">
        <v>1750</v>
      </c>
      <c r="F226" s="3" t="s">
        <v>469</v>
      </c>
      <c r="G226"/>
      <c r="H226"/>
      <c r="I226"/>
      <c r="J226"/>
    </row>
    <row r="227" spans="1:10" hidden="1">
      <c r="A227" s="14">
        <v>42271</v>
      </c>
      <c r="B227" s="51" t="s">
        <v>671</v>
      </c>
      <c r="C227" s="3" t="s">
        <v>453</v>
      </c>
      <c r="D227" s="3">
        <v>11</v>
      </c>
      <c r="E227" s="3">
        <v>19250</v>
      </c>
      <c r="F227" s="3" t="s">
        <v>455</v>
      </c>
      <c r="G227"/>
      <c r="H227"/>
      <c r="I227"/>
      <c r="J227"/>
    </row>
    <row r="228" spans="1:10" hidden="1">
      <c r="A228" s="14">
        <v>42272</v>
      </c>
      <c r="B228" s="51" t="s">
        <v>672</v>
      </c>
      <c r="C228" s="3" t="s">
        <v>457</v>
      </c>
      <c r="D228" s="3">
        <v>7</v>
      </c>
      <c r="E228" s="3">
        <v>26950</v>
      </c>
      <c r="F228" s="3" t="s">
        <v>458</v>
      </c>
      <c r="G228"/>
      <c r="H228"/>
      <c r="I228"/>
      <c r="J228"/>
    </row>
    <row r="229" spans="1:10" hidden="1">
      <c r="A229" s="14">
        <v>42273</v>
      </c>
      <c r="B229" s="51" t="s">
        <v>673</v>
      </c>
      <c r="C229" s="3" t="s">
        <v>457</v>
      </c>
      <c r="D229" s="3">
        <v>18</v>
      </c>
      <c r="E229" s="3">
        <v>69300</v>
      </c>
      <c r="F229" s="3" t="s">
        <v>460</v>
      </c>
      <c r="G229"/>
      <c r="H229"/>
      <c r="I229"/>
      <c r="J229"/>
    </row>
    <row r="230" spans="1:10" hidden="1">
      <c r="A230" s="14">
        <v>42274</v>
      </c>
      <c r="B230" s="51" t="s">
        <v>674</v>
      </c>
      <c r="C230" s="3" t="s">
        <v>440</v>
      </c>
      <c r="D230" s="3">
        <v>15</v>
      </c>
      <c r="E230" s="3">
        <v>95250</v>
      </c>
      <c r="F230" s="3" t="s">
        <v>463</v>
      </c>
      <c r="G230"/>
      <c r="H230"/>
      <c r="I230"/>
      <c r="J230"/>
    </row>
    <row r="231" spans="1:10" hidden="1">
      <c r="A231" s="14">
        <v>42274</v>
      </c>
      <c r="B231" s="51" t="s">
        <v>675</v>
      </c>
      <c r="C231" s="3" t="s">
        <v>440</v>
      </c>
      <c r="D231" s="3">
        <v>6</v>
      </c>
      <c r="E231" s="3">
        <v>38100</v>
      </c>
      <c r="F231" s="3" t="s">
        <v>463</v>
      </c>
      <c r="G231"/>
      <c r="H231"/>
      <c r="I231"/>
      <c r="J231"/>
    </row>
    <row r="232" spans="1:10" hidden="1">
      <c r="A232" s="14">
        <v>42274</v>
      </c>
      <c r="B232" s="51" t="s">
        <v>676</v>
      </c>
      <c r="C232" s="3" t="s">
        <v>440</v>
      </c>
      <c r="D232" s="3">
        <v>14</v>
      </c>
      <c r="E232" s="3">
        <v>88900</v>
      </c>
      <c r="F232" s="3" t="s">
        <v>463</v>
      </c>
      <c r="G232"/>
      <c r="H232"/>
      <c r="I232"/>
      <c r="J232"/>
    </row>
    <row r="233" spans="1:10" hidden="1">
      <c r="A233" s="14">
        <v>42277</v>
      </c>
      <c r="B233" s="51" t="s">
        <v>677</v>
      </c>
      <c r="C233" s="3" t="s">
        <v>467</v>
      </c>
      <c r="D233" s="3">
        <v>9</v>
      </c>
      <c r="E233" s="3">
        <v>77850</v>
      </c>
      <c r="F233" s="3" t="s">
        <v>432</v>
      </c>
      <c r="G233"/>
      <c r="H233"/>
      <c r="I233"/>
      <c r="J233"/>
    </row>
    <row r="234" spans="1:10" hidden="1">
      <c r="A234" s="14">
        <v>42278</v>
      </c>
      <c r="B234" s="51" t="s">
        <v>678</v>
      </c>
      <c r="C234" s="3" t="s">
        <v>441</v>
      </c>
      <c r="D234" s="3">
        <v>7</v>
      </c>
      <c r="E234" s="3">
        <v>135100</v>
      </c>
      <c r="F234" s="3" t="s">
        <v>469</v>
      </c>
      <c r="G234"/>
      <c r="H234"/>
      <c r="I234"/>
      <c r="J234"/>
    </row>
    <row r="235" spans="1:10" hidden="1">
      <c r="A235" s="14">
        <v>42279</v>
      </c>
      <c r="B235" s="51" t="s">
        <v>679</v>
      </c>
      <c r="C235" s="3" t="s">
        <v>441</v>
      </c>
      <c r="D235" s="3">
        <v>14</v>
      </c>
      <c r="E235" s="3">
        <v>270200</v>
      </c>
      <c r="F235" s="3" t="s">
        <v>455</v>
      </c>
      <c r="G235"/>
      <c r="H235"/>
      <c r="I235"/>
      <c r="J235"/>
    </row>
    <row r="236" spans="1:10" hidden="1">
      <c r="A236" s="14">
        <v>42280</v>
      </c>
      <c r="B236" s="51" t="s">
        <v>680</v>
      </c>
      <c r="C236" s="3" t="s">
        <v>462</v>
      </c>
      <c r="D236" s="3">
        <v>12</v>
      </c>
      <c r="E236" s="3">
        <v>89400</v>
      </c>
      <c r="F236" s="3" t="s">
        <v>473</v>
      </c>
      <c r="G236"/>
      <c r="H236"/>
      <c r="I236"/>
      <c r="J236"/>
    </row>
    <row r="237" spans="1:10" hidden="1">
      <c r="A237" s="14">
        <v>42281</v>
      </c>
      <c r="B237" s="51" t="s">
        <v>681</v>
      </c>
      <c r="C237" s="3" t="s">
        <v>462</v>
      </c>
      <c r="D237" s="3">
        <v>2</v>
      </c>
      <c r="E237" s="3">
        <v>14900</v>
      </c>
      <c r="F237" s="3" t="s">
        <v>473</v>
      </c>
      <c r="G237"/>
      <c r="H237"/>
      <c r="I237"/>
      <c r="J237"/>
    </row>
    <row r="238" spans="1:10" hidden="1">
      <c r="A238" s="14">
        <v>42282</v>
      </c>
      <c r="B238" s="51" t="s">
        <v>682</v>
      </c>
      <c r="C238" s="3" t="s">
        <v>441</v>
      </c>
      <c r="D238" s="3">
        <v>19</v>
      </c>
      <c r="E238" s="3">
        <v>366700</v>
      </c>
      <c r="F238" s="3" t="s">
        <v>463</v>
      </c>
      <c r="G238"/>
      <c r="H238"/>
      <c r="I238"/>
      <c r="J238"/>
    </row>
    <row r="239" spans="1:10" hidden="1">
      <c r="A239" s="14">
        <v>42283</v>
      </c>
      <c r="B239" s="51" t="s">
        <v>683</v>
      </c>
      <c r="C239" s="3" t="s">
        <v>441</v>
      </c>
      <c r="D239" s="3">
        <v>15</v>
      </c>
      <c r="E239" s="3">
        <v>289500</v>
      </c>
      <c r="F239" s="3" t="s">
        <v>465</v>
      </c>
      <c r="G239"/>
      <c r="H239"/>
      <c r="I239"/>
      <c r="J239"/>
    </row>
    <row r="240" spans="1:10" hidden="1">
      <c r="A240" s="14">
        <v>42284</v>
      </c>
      <c r="B240" s="51" t="s">
        <v>684</v>
      </c>
      <c r="C240" s="3" t="s">
        <v>440</v>
      </c>
      <c r="D240" s="3">
        <v>11</v>
      </c>
      <c r="E240" s="3">
        <v>69850</v>
      </c>
      <c r="F240" s="3" t="s">
        <v>445</v>
      </c>
      <c r="G240"/>
      <c r="H240"/>
      <c r="I240"/>
      <c r="J240"/>
    </row>
    <row r="241" spans="1:10" ht="15.75" hidden="1" customHeight="1">
      <c r="A241" s="14">
        <v>42284</v>
      </c>
      <c r="B241" s="51" t="s">
        <v>685</v>
      </c>
      <c r="C241" s="3" t="s">
        <v>440</v>
      </c>
      <c r="D241" s="3">
        <v>8</v>
      </c>
      <c r="E241" s="3">
        <v>50800</v>
      </c>
      <c r="F241" s="3" t="s">
        <v>445</v>
      </c>
      <c r="G241"/>
      <c r="H241"/>
      <c r="I241"/>
      <c r="J241"/>
    </row>
    <row r="242" spans="1:10" ht="15.75" hidden="1" customHeight="1">
      <c r="A242" s="14">
        <v>42286</v>
      </c>
      <c r="B242" s="51" t="s">
        <v>686</v>
      </c>
      <c r="C242" s="3" t="s">
        <v>439</v>
      </c>
      <c r="D242" s="3">
        <v>13</v>
      </c>
      <c r="E242" s="3">
        <v>33150</v>
      </c>
      <c r="F242" s="3" t="s">
        <v>445</v>
      </c>
      <c r="G242"/>
      <c r="H242"/>
      <c r="I242"/>
      <c r="J242"/>
    </row>
    <row r="243" spans="1:10" ht="15.75" hidden="1" customHeight="1">
      <c r="A243" s="14">
        <v>42287</v>
      </c>
      <c r="B243" s="51" t="s">
        <v>687</v>
      </c>
      <c r="C243" s="3" t="s">
        <v>453</v>
      </c>
      <c r="D243" s="3">
        <v>17</v>
      </c>
      <c r="E243" s="3">
        <v>29750</v>
      </c>
      <c r="F243" s="3" t="s">
        <v>469</v>
      </c>
      <c r="G243"/>
      <c r="H243"/>
      <c r="I243"/>
      <c r="J243"/>
    </row>
    <row r="244" spans="1:10" hidden="1">
      <c r="A244" s="14">
        <v>42288</v>
      </c>
      <c r="B244" s="51" t="s">
        <v>688</v>
      </c>
      <c r="C244" s="3" t="s">
        <v>453</v>
      </c>
      <c r="D244" s="3">
        <v>18</v>
      </c>
      <c r="E244" s="3">
        <v>31500</v>
      </c>
      <c r="F244" s="3" t="s">
        <v>455</v>
      </c>
      <c r="G244"/>
      <c r="H244"/>
      <c r="I244"/>
      <c r="J244"/>
    </row>
    <row r="245" spans="1:10" hidden="1">
      <c r="A245" s="14">
        <v>42289</v>
      </c>
      <c r="B245" s="51" t="s">
        <v>689</v>
      </c>
      <c r="C245" s="3" t="s">
        <v>457</v>
      </c>
      <c r="D245" s="3">
        <v>18</v>
      </c>
      <c r="E245" s="3">
        <v>69300</v>
      </c>
      <c r="F245" s="3" t="s">
        <v>458</v>
      </c>
      <c r="G245"/>
      <c r="H245"/>
      <c r="I245"/>
      <c r="J245"/>
    </row>
    <row r="246" spans="1:10" hidden="1">
      <c r="A246" s="14">
        <v>42290</v>
      </c>
      <c r="B246" s="51" t="s">
        <v>690</v>
      </c>
      <c r="C246" s="3" t="s">
        <v>457</v>
      </c>
      <c r="D246" s="3">
        <v>11</v>
      </c>
      <c r="E246" s="3">
        <v>42350</v>
      </c>
      <c r="F246" s="3" t="s">
        <v>460</v>
      </c>
      <c r="G246"/>
      <c r="H246"/>
      <c r="I246"/>
      <c r="J246"/>
    </row>
    <row r="247" spans="1:10" hidden="1">
      <c r="A247" s="14">
        <v>42291</v>
      </c>
      <c r="B247" s="51" t="s">
        <v>691</v>
      </c>
      <c r="C247" s="3" t="s">
        <v>462</v>
      </c>
      <c r="D247" s="3">
        <v>17</v>
      </c>
      <c r="E247" s="3">
        <v>126650</v>
      </c>
      <c r="F247" s="3" t="s">
        <v>463</v>
      </c>
      <c r="G247"/>
      <c r="H247"/>
      <c r="I247"/>
      <c r="J247"/>
    </row>
    <row r="248" spans="1:10" hidden="1">
      <c r="A248" s="14">
        <v>42292</v>
      </c>
      <c r="B248" s="51" t="s">
        <v>692</v>
      </c>
      <c r="C248" s="3" t="s">
        <v>462</v>
      </c>
      <c r="D248" s="3">
        <v>3</v>
      </c>
      <c r="E248" s="3">
        <v>22350</v>
      </c>
      <c r="F248" s="3" t="s">
        <v>465</v>
      </c>
      <c r="G248"/>
      <c r="H248"/>
      <c r="I248"/>
      <c r="J248"/>
    </row>
    <row r="249" spans="1:10" hidden="1">
      <c r="A249" s="14">
        <v>42293</v>
      </c>
      <c r="B249" s="51" t="s">
        <v>693</v>
      </c>
      <c r="C249" s="3" t="s">
        <v>467</v>
      </c>
      <c r="D249" s="3">
        <v>13</v>
      </c>
      <c r="E249" s="3">
        <v>112450</v>
      </c>
      <c r="F249" s="3" t="s">
        <v>448</v>
      </c>
      <c r="G249"/>
      <c r="H249"/>
      <c r="I249"/>
      <c r="J249"/>
    </row>
    <row r="250" spans="1:10" hidden="1">
      <c r="A250" s="14">
        <v>42294</v>
      </c>
      <c r="B250" s="51" t="s">
        <v>694</v>
      </c>
      <c r="C250" s="3" t="s">
        <v>467</v>
      </c>
      <c r="D250" s="3">
        <v>8</v>
      </c>
      <c r="E250" s="3">
        <v>69200</v>
      </c>
      <c r="F250" s="3" t="s">
        <v>432</v>
      </c>
      <c r="G250"/>
      <c r="H250"/>
      <c r="I250"/>
      <c r="J250"/>
    </row>
    <row r="251" spans="1:10" hidden="1">
      <c r="A251" s="14">
        <v>42295</v>
      </c>
      <c r="B251" s="51" t="s">
        <v>695</v>
      </c>
      <c r="C251" s="3" t="s">
        <v>441</v>
      </c>
      <c r="D251" s="3">
        <v>14</v>
      </c>
      <c r="E251" s="3">
        <v>270200</v>
      </c>
      <c r="F251" s="3" t="s">
        <v>469</v>
      </c>
      <c r="G251"/>
      <c r="H251"/>
      <c r="I251"/>
      <c r="J251"/>
    </row>
    <row r="252" spans="1:10" hidden="1">
      <c r="A252" s="14">
        <v>42296</v>
      </c>
      <c r="B252" s="51" t="s">
        <v>696</v>
      </c>
      <c r="C252" s="3" t="s">
        <v>441</v>
      </c>
      <c r="D252" s="3">
        <v>14</v>
      </c>
      <c r="E252" s="3">
        <v>270200</v>
      </c>
      <c r="F252" s="3" t="s">
        <v>455</v>
      </c>
      <c r="G252"/>
      <c r="H252"/>
      <c r="I252"/>
      <c r="J252"/>
    </row>
    <row r="253" spans="1:10" hidden="1">
      <c r="A253" s="14">
        <v>42297</v>
      </c>
      <c r="B253" s="51" t="s">
        <v>697</v>
      </c>
      <c r="C253" s="3" t="s">
        <v>462</v>
      </c>
      <c r="D253" s="3">
        <v>9</v>
      </c>
      <c r="E253" s="3">
        <v>67050</v>
      </c>
      <c r="F253" s="3" t="s">
        <v>473</v>
      </c>
      <c r="G253"/>
      <c r="H253"/>
      <c r="I253"/>
      <c r="J253"/>
    </row>
    <row r="254" spans="1:10" hidden="1">
      <c r="A254" s="14">
        <v>42298</v>
      </c>
      <c r="B254" s="51" t="s">
        <v>698</v>
      </c>
      <c r="C254" s="3" t="s">
        <v>462</v>
      </c>
      <c r="D254" s="3">
        <v>15</v>
      </c>
      <c r="E254" s="3">
        <v>111750</v>
      </c>
      <c r="F254" s="3" t="s">
        <v>473</v>
      </c>
      <c r="G254"/>
      <c r="H254"/>
      <c r="I254"/>
      <c r="J254"/>
    </row>
    <row r="255" spans="1:10" hidden="1">
      <c r="A255" s="14">
        <v>42299</v>
      </c>
      <c r="B255" s="51" t="s">
        <v>699</v>
      </c>
      <c r="C255" s="3" t="s">
        <v>441</v>
      </c>
      <c r="D255" s="3">
        <v>19</v>
      </c>
      <c r="E255" s="3">
        <v>366700</v>
      </c>
      <c r="F255" s="3" t="s">
        <v>463</v>
      </c>
      <c r="G255"/>
      <c r="H255"/>
      <c r="I255"/>
      <c r="J255"/>
    </row>
    <row r="256" spans="1:10" hidden="1">
      <c r="A256" s="14">
        <v>42300</v>
      </c>
      <c r="B256" s="51" t="s">
        <v>700</v>
      </c>
      <c r="C256" s="3" t="s">
        <v>441</v>
      </c>
      <c r="D256" s="3">
        <v>8</v>
      </c>
      <c r="E256" s="3">
        <v>154400</v>
      </c>
      <c r="F256" s="3" t="s">
        <v>465</v>
      </c>
      <c r="G256"/>
      <c r="H256"/>
      <c r="I256"/>
      <c r="J256"/>
    </row>
    <row r="257" spans="1:10" hidden="1">
      <c r="A257" s="14">
        <v>42301</v>
      </c>
      <c r="B257" s="51" t="s">
        <v>701</v>
      </c>
      <c r="C257" s="3" t="s">
        <v>441</v>
      </c>
      <c r="D257" s="3">
        <v>13</v>
      </c>
      <c r="E257" s="3">
        <v>250900</v>
      </c>
      <c r="F257" s="3" t="s">
        <v>445</v>
      </c>
      <c r="G257"/>
      <c r="H257"/>
      <c r="I257"/>
      <c r="J257"/>
    </row>
    <row r="258" spans="1:10" hidden="1">
      <c r="A258" s="14">
        <v>42302</v>
      </c>
      <c r="B258" s="51" t="s">
        <v>702</v>
      </c>
      <c r="C258" s="3" t="s">
        <v>462</v>
      </c>
      <c r="D258" s="3">
        <v>8</v>
      </c>
      <c r="E258" s="3">
        <v>59600</v>
      </c>
      <c r="F258" s="3" t="s">
        <v>445</v>
      </c>
      <c r="G258"/>
      <c r="H258"/>
      <c r="I258"/>
      <c r="J258"/>
    </row>
    <row r="259" spans="1:10" hidden="1">
      <c r="A259" s="14">
        <v>42303</v>
      </c>
      <c r="B259" s="51" t="s">
        <v>703</v>
      </c>
      <c r="C259" s="3" t="s">
        <v>462</v>
      </c>
      <c r="D259" s="3">
        <v>3</v>
      </c>
      <c r="E259" s="3">
        <v>22350</v>
      </c>
      <c r="F259" s="3" t="s">
        <v>445</v>
      </c>
      <c r="G259"/>
      <c r="H259"/>
      <c r="I259"/>
      <c r="J259"/>
    </row>
    <row r="260" spans="1:10" hidden="1">
      <c r="A260" s="14">
        <v>42304</v>
      </c>
      <c r="B260" s="51" t="s">
        <v>704</v>
      </c>
      <c r="C260" s="3" t="s">
        <v>440</v>
      </c>
      <c r="D260" s="3">
        <v>5</v>
      </c>
      <c r="E260" s="3">
        <v>31750</v>
      </c>
      <c r="F260" s="3" t="s">
        <v>473</v>
      </c>
      <c r="G260"/>
      <c r="H260"/>
      <c r="I260"/>
      <c r="J260"/>
    </row>
    <row r="261" spans="1:10" hidden="1">
      <c r="A261" s="14">
        <v>42305</v>
      </c>
      <c r="B261" s="51" t="s">
        <v>705</v>
      </c>
      <c r="C261" s="3" t="s">
        <v>440</v>
      </c>
      <c r="D261" s="3">
        <v>17</v>
      </c>
      <c r="E261" s="3">
        <v>107950</v>
      </c>
      <c r="F261" s="3" t="s">
        <v>473</v>
      </c>
      <c r="G261"/>
      <c r="H261"/>
      <c r="I261"/>
      <c r="J261"/>
    </row>
    <row r="262" spans="1:10" hidden="1">
      <c r="A262" s="14">
        <v>42306</v>
      </c>
      <c r="B262" s="51" t="s">
        <v>706</v>
      </c>
      <c r="C262" s="3" t="s">
        <v>462</v>
      </c>
      <c r="D262" s="3">
        <v>5</v>
      </c>
      <c r="E262" s="3">
        <v>37250</v>
      </c>
      <c r="F262" s="3" t="s">
        <v>445</v>
      </c>
      <c r="G262"/>
      <c r="H262"/>
      <c r="I262"/>
      <c r="J262"/>
    </row>
    <row r="263" spans="1:10" hidden="1">
      <c r="A263" s="14">
        <v>42307</v>
      </c>
      <c r="B263" s="51" t="s">
        <v>707</v>
      </c>
      <c r="C263" s="3" t="s">
        <v>440</v>
      </c>
      <c r="D263" s="3">
        <v>6</v>
      </c>
      <c r="E263" s="3">
        <v>38100</v>
      </c>
      <c r="F263" s="3" t="s">
        <v>445</v>
      </c>
      <c r="G263"/>
      <c r="H263"/>
      <c r="I263"/>
      <c r="J263"/>
    </row>
    <row r="264" spans="1:10" hidden="1">
      <c r="A264" s="14">
        <v>42308</v>
      </c>
      <c r="B264" s="51" t="s">
        <v>708</v>
      </c>
      <c r="C264" s="3" t="s">
        <v>440</v>
      </c>
      <c r="D264" s="3">
        <v>1</v>
      </c>
      <c r="E264" s="3">
        <v>6350</v>
      </c>
      <c r="F264" s="3" t="s">
        <v>458</v>
      </c>
      <c r="G264"/>
      <c r="H264"/>
      <c r="I264"/>
      <c r="J264"/>
    </row>
    <row r="265" spans="1:10" hidden="1">
      <c r="A265" s="14">
        <v>42309</v>
      </c>
      <c r="B265" s="51" t="s">
        <v>709</v>
      </c>
      <c r="C265" s="3" t="s">
        <v>441</v>
      </c>
      <c r="D265" s="3">
        <v>12</v>
      </c>
      <c r="E265" s="3">
        <v>231600</v>
      </c>
      <c r="F265" s="3" t="s">
        <v>460</v>
      </c>
      <c r="G265"/>
      <c r="H265"/>
      <c r="I265"/>
      <c r="J265"/>
    </row>
    <row r="266" spans="1:10" hidden="1">
      <c r="A266" s="14">
        <v>42310</v>
      </c>
      <c r="B266" s="51" t="s">
        <v>710</v>
      </c>
      <c r="C266" s="3" t="s">
        <v>453</v>
      </c>
      <c r="D266" s="3">
        <v>2</v>
      </c>
      <c r="E266" s="3">
        <v>3500</v>
      </c>
      <c r="F266" s="3" t="s">
        <v>445</v>
      </c>
      <c r="G266"/>
      <c r="H266"/>
      <c r="I266"/>
      <c r="J266"/>
    </row>
    <row r="267" spans="1:10" hidden="1">
      <c r="A267" s="14">
        <v>42311</v>
      </c>
      <c r="B267" s="51" t="s">
        <v>711</v>
      </c>
      <c r="C267" s="3" t="s">
        <v>457</v>
      </c>
      <c r="D267" s="3">
        <v>18</v>
      </c>
      <c r="E267" s="3">
        <v>69300</v>
      </c>
      <c r="F267" s="3" t="s">
        <v>448</v>
      </c>
      <c r="G267"/>
      <c r="H267"/>
      <c r="I267"/>
      <c r="J267"/>
    </row>
    <row r="268" spans="1:10" hidden="1">
      <c r="A268" s="14">
        <v>42312</v>
      </c>
      <c r="B268" s="51" t="s">
        <v>712</v>
      </c>
      <c r="C268" s="3" t="s">
        <v>457</v>
      </c>
      <c r="D268" s="3">
        <v>5</v>
      </c>
      <c r="E268" s="3">
        <v>19250</v>
      </c>
      <c r="F268" s="3" t="s">
        <v>432</v>
      </c>
      <c r="G268"/>
      <c r="H268"/>
      <c r="I268"/>
      <c r="J268"/>
    </row>
    <row r="269" spans="1:10" hidden="1">
      <c r="A269" s="14">
        <v>42313</v>
      </c>
      <c r="B269" s="51" t="s">
        <v>713</v>
      </c>
      <c r="C269" s="3" t="s">
        <v>439</v>
      </c>
      <c r="D269" s="3">
        <v>10</v>
      </c>
      <c r="E269" s="3">
        <v>25500</v>
      </c>
      <c r="F269" s="3" t="s">
        <v>469</v>
      </c>
      <c r="G269"/>
      <c r="H269"/>
      <c r="I269"/>
      <c r="J269"/>
    </row>
    <row r="270" spans="1:10" hidden="1">
      <c r="A270" s="14">
        <v>42314</v>
      </c>
      <c r="B270" s="51" t="s">
        <v>714</v>
      </c>
      <c r="C270" s="3" t="s">
        <v>439</v>
      </c>
      <c r="D270" s="3">
        <v>12</v>
      </c>
      <c r="E270" s="3">
        <v>30600</v>
      </c>
      <c r="F270" s="3" t="s">
        <v>455</v>
      </c>
      <c r="G270"/>
      <c r="H270"/>
      <c r="I270"/>
      <c r="J270"/>
    </row>
    <row r="271" spans="1:10" hidden="1">
      <c r="A271" s="14">
        <v>42314</v>
      </c>
      <c r="B271" s="51" t="s">
        <v>715</v>
      </c>
      <c r="C271" s="3" t="s">
        <v>439</v>
      </c>
      <c r="D271" s="3">
        <v>1</v>
      </c>
      <c r="E271" s="3">
        <v>2550</v>
      </c>
      <c r="F271" s="3" t="s">
        <v>455</v>
      </c>
      <c r="G271"/>
      <c r="H271"/>
      <c r="I271"/>
      <c r="J271"/>
    </row>
    <row r="272" spans="1:10" hidden="1">
      <c r="A272" s="14">
        <v>42314</v>
      </c>
      <c r="B272" s="51" t="s">
        <v>716</v>
      </c>
      <c r="C272" s="3" t="s">
        <v>439</v>
      </c>
      <c r="D272" s="3">
        <v>9</v>
      </c>
      <c r="E272" s="3">
        <v>22950</v>
      </c>
      <c r="F272" s="3" t="s">
        <v>455</v>
      </c>
      <c r="G272"/>
      <c r="H272"/>
      <c r="I272"/>
      <c r="J272"/>
    </row>
    <row r="273" spans="1:10" hidden="1">
      <c r="A273" s="14">
        <v>42317</v>
      </c>
      <c r="B273" s="51" t="s">
        <v>717</v>
      </c>
      <c r="C273" s="3" t="s">
        <v>467</v>
      </c>
      <c r="D273" s="3">
        <v>12</v>
      </c>
      <c r="E273" s="3">
        <v>103800</v>
      </c>
      <c r="F273" s="3" t="s">
        <v>445</v>
      </c>
      <c r="G273"/>
      <c r="H273"/>
      <c r="I273"/>
      <c r="J273"/>
    </row>
    <row r="274" spans="1:10" hidden="1">
      <c r="A274" s="14">
        <v>42318</v>
      </c>
      <c r="B274" s="51" t="s">
        <v>718</v>
      </c>
      <c r="C274" s="3" t="s">
        <v>467</v>
      </c>
      <c r="D274" s="3">
        <v>8</v>
      </c>
      <c r="E274" s="3">
        <v>69200</v>
      </c>
      <c r="F274" s="3" t="s">
        <v>445</v>
      </c>
      <c r="G274"/>
      <c r="H274"/>
      <c r="I274"/>
      <c r="J274"/>
    </row>
    <row r="275" spans="1:10" hidden="1">
      <c r="A275" s="14">
        <v>42319</v>
      </c>
      <c r="B275" s="51" t="s">
        <v>719</v>
      </c>
      <c r="C275" s="3" t="s">
        <v>439</v>
      </c>
      <c r="D275" s="3">
        <v>8</v>
      </c>
      <c r="E275" s="3">
        <v>20400</v>
      </c>
      <c r="F275" s="3" t="s">
        <v>463</v>
      </c>
      <c r="G275"/>
      <c r="H275"/>
      <c r="I275"/>
      <c r="J275"/>
    </row>
    <row r="276" spans="1:10" hidden="1">
      <c r="A276" s="14">
        <v>42320</v>
      </c>
      <c r="B276" s="51" t="s">
        <v>720</v>
      </c>
      <c r="C276" s="3" t="s">
        <v>439</v>
      </c>
      <c r="D276" s="3">
        <v>4</v>
      </c>
      <c r="E276" s="3">
        <v>10200</v>
      </c>
      <c r="F276" s="3" t="s">
        <v>465</v>
      </c>
      <c r="G276"/>
      <c r="H276"/>
      <c r="I276"/>
      <c r="J276"/>
    </row>
    <row r="277" spans="1:10" hidden="1">
      <c r="A277" s="14">
        <v>42321</v>
      </c>
      <c r="B277" s="51" t="s">
        <v>721</v>
      </c>
      <c r="C277" s="3" t="s">
        <v>462</v>
      </c>
      <c r="D277" s="3">
        <v>20</v>
      </c>
      <c r="E277" s="3">
        <v>149000</v>
      </c>
      <c r="F277" s="3" t="s">
        <v>445</v>
      </c>
      <c r="G277"/>
      <c r="H277"/>
      <c r="I277"/>
      <c r="J277"/>
    </row>
    <row r="278" spans="1:10" hidden="1">
      <c r="A278" s="14">
        <v>42322</v>
      </c>
      <c r="B278" s="51" t="s">
        <v>722</v>
      </c>
      <c r="C278" s="3" t="s">
        <v>462</v>
      </c>
      <c r="D278" s="3">
        <v>12</v>
      </c>
      <c r="E278" s="3">
        <v>89400</v>
      </c>
      <c r="F278" s="3" t="s">
        <v>445</v>
      </c>
      <c r="G278"/>
      <c r="H278"/>
      <c r="I278"/>
      <c r="J278"/>
    </row>
    <row r="279" spans="1:10" hidden="1">
      <c r="A279" s="14">
        <v>42323</v>
      </c>
      <c r="B279" s="51" t="s">
        <v>723</v>
      </c>
      <c r="C279" s="3" t="s">
        <v>467</v>
      </c>
      <c r="D279" s="3">
        <v>20</v>
      </c>
      <c r="E279" s="3">
        <v>173000</v>
      </c>
      <c r="F279" s="3" t="s">
        <v>473</v>
      </c>
      <c r="G279"/>
      <c r="H279"/>
      <c r="I279"/>
      <c r="J279"/>
    </row>
    <row r="280" spans="1:10" hidden="1">
      <c r="A280" s="14">
        <v>42324</v>
      </c>
      <c r="B280" s="51" t="s">
        <v>724</v>
      </c>
      <c r="C280" s="3" t="s">
        <v>439</v>
      </c>
      <c r="D280" s="3">
        <v>12</v>
      </c>
      <c r="E280" s="3">
        <v>30600</v>
      </c>
      <c r="F280" s="3" t="s">
        <v>473</v>
      </c>
      <c r="G280"/>
      <c r="H280"/>
      <c r="I280"/>
      <c r="J280"/>
    </row>
    <row r="281" spans="1:10" hidden="1">
      <c r="A281" s="14">
        <v>42325</v>
      </c>
      <c r="B281" s="51" t="s">
        <v>725</v>
      </c>
      <c r="C281" s="3" t="s">
        <v>439</v>
      </c>
      <c r="D281" s="3">
        <v>11</v>
      </c>
      <c r="E281" s="3">
        <v>28050</v>
      </c>
      <c r="F281" s="3" t="s">
        <v>445</v>
      </c>
      <c r="G281"/>
      <c r="H281"/>
      <c r="I281"/>
      <c r="J281"/>
    </row>
    <row r="282" spans="1:10" hidden="1">
      <c r="A282" s="14">
        <v>42325</v>
      </c>
      <c r="B282" s="51" t="s">
        <v>726</v>
      </c>
      <c r="C282" s="3" t="s">
        <v>439</v>
      </c>
      <c r="D282" s="3">
        <v>1</v>
      </c>
      <c r="E282" s="3">
        <v>2550</v>
      </c>
      <c r="F282" s="3" t="s">
        <v>445</v>
      </c>
      <c r="G282"/>
      <c r="H282"/>
      <c r="I282"/>
      <c r="J282"/>
    </row>
    <row r="283" spans="1:10" hidden="1">
      <c r="A283" s="14">
        <v>42325</v>
      </c>
      <c r="B283" s="51" t="s">
        <v>727</v>
      </c>
      <c r="C283" s="3" t="s">
        <v>440</v>
      </c>
      <c r="D283" s="3">
        <v>18</v>
      </c>
      <c r="E283" s="3">
        <v>114300</v>
      </c>
      <c r="F283" s="3" t="s">
        <v>445</v>
      </c>
      <c r="G283"/>
      <c r="H283"/>
      <c r="I283"/>
      <c r="J283"/>
    </row>
    <row r="284" spans="1:10" hidden="1">
      <c r="A284" s="14">
        <v>42325</v>
      </c>
      <c r="B284" s="51" t="s">
        <v>728</v>
      </c>
      <c r="C284" s="3" t="s">
        <v>440</v>
      </c>
      <c r="D284" s="3">
        <v>14</v>
      </c>
      <c r="E284" s="3">
        <v>88900</v>
      </c>
      <c r="F284" s="3" t="s">
        <v>445</v>
      </c>
      <c r="G284"/>
      <c r="H284"/>
      <c r="I284"/>
      <c r="J284"/>
    </row>
    <row r="285" spans="1:10" hidden="1">
      <c r="A285" s="14">
        <v>42329</v>
      </c>
      <c r="B285" s="51" t="s">
        <v>729</v>
      </c>
      <c r="C285" s="3" t="s">
        <v>453</v>
      </c>
      <c r="D285" s="3">
        <v>3</v>
      </c>
      <c r="E285" s="3">
        <v>5250</v>
      </c>
      <c r="F285" s="3" t="s">
        <v>445</v>
      </c>
      <c r="G285"/>
      <c r="H285"/>
      <c r="I285"/>
      <c r="J285"/>
    </row>
    <row r="286" spans="1:10" hidden="1">
      <c r="A286" s="14">
        <v>42330</v>
      </c>
      <c r="B286" s="51" t="s">
        <v>730</v>
      </c>
      <c r="C286" s="3" t="s">
        <v>457</v>
      </c>
      <c r="D286" s="3">
        <v>9</v>
      </c>
      <c r="E286" s="3">
        <v>34650</v>
      </c>
      <c r="F286" s="3" t="s">
        <v>448</v>
      </c>
      <c r="G286"/>
      <c r="H286"/>
      <c r="I286"/>
      <c r="J286"/>
    </row>
    <row r="287" spans="1:10" hidden="1">
      <c r="A287" s="14">
        <v>42331</v>
      </c>
      <c r="B287" s="51" t="s">
        <v>731</v>
      </c>
      <c r="C287" s="3" t="s">
        <v>457</v>
      </c>
      <c r="D287" s="3">
        <v>16</v>
      </c>
      <c r="E287" s="3">
        <v>61600</v>
      </c>
      <c r="F287" s="3" t="s">
        <v>432</v>
      </c>
      <c r="G287"/>
      <c r="H287"/>
      <c r="I287"/>
      <c r="J287"/>
    </row>
    <row r="288" spans="1:10" hidden="1">
      <c r="A288" s="14">
        <v>42332</v>
      </c>
      <c r="B288" s="51" t="s">
        <v>732</v>
      </c>
      <c r="C288" s="3" t="s">
        <v>439</v>
      </c>
      <c r="D288" s="3">
        <v>16</v>
      </c>
      <c r="E288" s="3">
        <v>40800</v>
      </c>
      <c r="F288" s="3" t="s">
        <v>469</v>
      </c>
      <c r="G288"/>
      <c r="H288"/>
      <c r="I288"/>
      <c r="J288"/>
    </row>
    <row r="289" spans="1:10" hidden="1">
      <c r="A289" s="14">
        <v>42333</v>
      </c>
      <c r="B289" s="51" t="s">
        <v>733</v>
      </c>
      <c r="C289" s="3" t="s">
        <v>439</v>
      </c>
      <c r="D289" s="3">
        <v>13</v>
      </c>
      <c r="E289" s="3">
        <v>33150</v>
      </c>
      <c r="F289" s="3" t="s">
        <v>455</v>
      </c>
      <c r="G289"/>
      <c r="H289"/>
      <c r="I289"/>
      <c r="J289"/>
    </row>
    <row r="290" spans="1:10" hidden="1">
      <c r="A290" s="14">
        <v>42334</v>
      </c>
      <c r="B290" s="51" t="s">
        <v>734</v>
      </c>
      <c r="C290" s="3" t="s">
        <v>441</v>
      </c>
      <c r="D290" s="3">
        <v>10</v>
      </c>
      <c r="E290" s="3">
        <v>193000</v>
      </c>
      <c r="F290" s="3" t="s">
        <v>460</v>
      </c>
      <c r="G290"/>
      <c r="H290"/>
      <c r="I290"/>
      <c r="J290"/>
    </row>
    <row r="291" spans="1:10" hidden="1">
      <c r="A291" s="14">
        <v>42335</v>
      </c>
      <c r="B291" s="51" t="s">
        <v>735</v>
      </c>
      <c r="C291" s="3" t="s">
        <v>441</v>
      </c>
      <c r="D291" s="3">
        <v>14</v>
      </c>
      <c r="E291" s="3">
        <v>270200</v>
      </c>
      <c r="F291" s="3" t="s">
        <v>460</v>
      </c>
      <c r="G291"/>
      <c r="H291"/>
      <c r="I291"/>
      <c r="J291"/>
    </row>
    <row r="292" spans="1:10" hidden="1">
      <c r="A292" s="14">
        <v>42336</v>
      </c>
      <c r="B292" s="51" t="s">
        <v>736</v>
      </c>
      <c r="C292" s="3" t="s">
        <v>467</v>
      </c>
      <c r="D292" s="3">
        <v>17</v>
      </c>
      <c r="E292" s="3">
        <v>147050</v>
      </c>
      <c r="F292" s="3" t="s">
        <v>445</v>
      </c>
      <c r="G292"/>
      <c r="H292"/>
      <c r="I292"/>
      <c r="J292"/>
    </row>
    <row r="293" spans="1:10" hidden="1">
      <c r="A293" s="14">
        <v>42337</v>
      </c>
      <c r="B293" s="51" t="s">
        <v>737</v>
      </c>
      <c r="C293" s="3" t="s">
        <v>467</v>
      </c>
      <c r="D293" s="3">
        <v>11</v>
      </c>
      <c r="E293" s="3">
        <v>95150</v>
      </c>
      <c r="F293" s="3" t="s">
        <v>445</v>
      </c>
      <c r="G293"/>
      <c r="H293"/>
      <c r="I293"/>
      <c r="J293"/>
    </row>
    <row r="294" spans="1:10" hidden="1">
      <c r="A294" s="14">
        <v>42338</v>
      </c>
      <c r="B294" s="51" t="s">
        <v>738</v>
      </c>
      <c r="C294" s="3" t="s">
        <v>440</v>
      </c>
      <c r="D294" s="3">
        <v>20</v>
      </c>
      <c r="E294" s="3">
        <v>127000</v>
      </c>
      <c r="F294" s="3" t="s">
        <v>463</v>
      </c>
      <c r="G294"/>
      <c r="H294"/>
      <c r="I294"/>
      <c r="J294"/>
    </row>
    <row r="295" spans="1:10" hidden="1">
      <c r="A295" s="14">
        <v>42339</v>
      </c>
      <c r="B295" s="51" t="s">
        <v>739</v>
      </c>
      <c r="C295" s="3" t="s">
        <v>439</v>
      </c>
      <c r="D295" s="3">
        <v>2</v>
      </c>
      <c r="E295" s="3">
        <v>5100</v>
      </c>
      <c r="F295" s="3" t="s">
        <v>465</v>
      </c>
      <c r="G295"/>
      <c r="H295"/>
      <c r="I295"/>
      <c r="J295"/>
    </row>
    <row r="296" spans="1:10" hidden="1">
      <c r="A296" s="14">
        <v>42340</v>
      </c>
      <c r="B296" s="51" t="s">
        <v>740</v>
      </c>
      <c r="C296" s="3" t="s">
        <v>467</v>
      </c>
      <c r="D296" s="3">
        <v>5</v>
      </c>
      <c r="E296" s="3">
        <v>43250</v>
      </c>
      <c r="F296" s="3" t="s">
        <v>473</v>
      </c>
      <c r="G296"/>
      <c r="H296"/>
      <c r="I296"/>
      <c r="J296"/>
    </row>
    <row r="297" spans="1:10" hidden="1">
      <c r="A297" s="14">
        <v>42341</v>
      </c>
      <c r="B297" s="51" t="s">
        <v>741</v>
      </c>
      <c r="C297" s="3" t="s">
        <v>441</v>
      </c>
      <c r="D297" s="3">
        <v>7</v>
      </c>
      <c r="E297" s="3">
        <v>135100</v>
      </c>
      <c r="F297" s="3" t="s">
        <v>473</v>
      </c>
      <c r="G297"/>
      <c r="H297"/>
      <c r="I297"/>
      <c r="J297"/>
    </row>
    <row r="298" spans="1:10" hidden="1">
      <c r="A298" s="14">
        <v>42342</v>
      </c>
      <c r="B298" s="51" t="s">
        <v>742</v>
      </c>
      <c r="C298" s="3" t="s">
        <v>441</v>
      </c>
      <c r="D298" s="3">
        <v>9</v>
      </c>
      <c r="E298" s="3">
        <v>173700</v>
      </c>
      <c r="F298" s="3" t="s">
        <v>473</v>
      </c>
      <c r="G298"/>
      <c r="H298"/>
      <c r="I298"/>
      <c r="J298"/>
    </row>
    <row r="299" spans="1:10" hidden="1">
      <c r="A299" s="14">
        <v>42343</v>
      </c>
      <c r="B299" s="51" t="s">
        <v>743</v>
      </c>
      <c r="C299" s="3" t="s">
        <v>453</v>
      </c>
      <c r="D299" s="3">
        <v>10</v>
      </c>
      <c r="E299" s="3">
        <v>17500</v>
      </c>
      <c r="F299" s="3" t="s">
        <v>463</v>
      </c>
      <c r="G299"/>
      <c r="H299"/>
      <c r="I299"/>
      <c r="J299"/>
    </row>
    <row r="300" spans="1:10" hidden="1">
      <c r="A300" s="14">
        <v>42344</v>
      </c>
      <c r="B300" s="51" t="s">
        <v>744</v>
      </c>
      <c r="C300" s="3" t="s">
        <v>453</v>
      </c>
      <c r="D300" s="3">
        <v>20</v>
      </c>
      <c r="E300" s="3">
        <v>35000</v>
      </c>
      <c r="F300" s="3" t="s">
        <v>465</v>
      </c>
      <c r="G300"/>
      <c r="H300"/>
      <c r="I300"/>
      <c r="J300"/>
    </row>
    <row r="301" spans="1:10" hidden="1">
      <c r="A301" s="14">
        <v>42345</v>
      </c>
      <c r="B301" s="51" t="s">
        <v>745</v>
      </c>
      <c r="C301" s="3" t="s">
        <v>441</v>
      </c>
      <c r="D301" s="3">
        <v>4</v>
      </c>
      <c r="E301" s="3">
        <v>77200</v>
      </c>
      <c r="F301" s="3" t="s">
        <v>448</v>
      </c>
      <c r="G301"/>
      <c r="H301"/>
      <c r="I301"/>
      <c r="J301"/>
    </row>
    <row r="302" spans="1:10" hidden="1">
      <c r="A302" s="14">
        <v>42346</v>
      </c>
      <c r="B302" s="51" t="s">
        <v>746</v>
      </c>
      <c r="C302" s="3" t="s">
        <v>453</v>
      </c>
      <c r="D302" s="3">
        <v>11</v>
      </c>
      <c r="E302" s="3">
        <v>19250</v>
      </c>
      <c r="F302" s="3" t="s">
        <v>432</v>
      </c>
      <c r="G302"/>
      <c r="H302"/>
      <c r="I302"/>
      <c r="J302"/>
    </row>
    <row r="303" spans="1:10" hidden="1">
      <c r="A303" s="14">
        <v>42347</v>
      </c>
      <c r="B303" s="51" t="s">
        <v>747</v>
      </c>
      <c r="C303" s="3" t="s">
        <v>462</v>
      </c>
      <c r="D303" s="3">
        <v>20</v>
      </c>
      <c r="E303" s="3">
        <v>149000</v>
      </c>
      <c r="F303" s="3" t="s">
        <v>448</v>
      </c>
      <c r="G303"/>
      <c r="H303"/>
      <c r="I303"/>
      <c r="J303"/>
    </row>
    <row r="304" spans="1:10" hidden="1">
      <c r="A304" s="14">
        <v>42348</v>
      </c>
      <c r="B304" s="51" t="s">
        <v>748</v>
      </c>
      <c r="C304" s="3" t="s">
        <v>462</v>
      </c>
      <c r="D304" s="3">
        <v>5</v>
      </c>
      <c r="E304" s="3">
        <v>37250</v>
      </c>
      <c r="F304" s="3" t="s">
        <v>432</v>
      </c>
      <c r="G304"/>
      <c r="H304"/>
      <c r="I304"/>
      <c r="J304"/>
    </row>
    <row r="305" spans="1:10" hidden="1">
      <c r="A305" s="14">
        <v>42349</v>
      </c>
      <c r="B305" s="51" t="s">
        <v>749</v>
      </c>
      <c r="C305" s="3" t="s">
        <v>439</v>
      </c>
      <c r="D305" s="3">
        <v>13</v>
      </c>
      <c r="E305" s="3">
        <v>33150</v>
      </c>
      <c r="F305" s="3" t="s">
        <v>463</v>
      </c>
      <c r="G305"/>
      <c r="H305"/>
      <c r="I305"/>
      <c r="J305"/>
    </row>
    <row r="306" spans="1:10" hidden="1">
      <c r="A306" s="14">
        <v>42350</v>
      </c>
      <c r="B306" s="51" t="s">
        <v>750</v>
      </c>
      <c r="C306" s="3" t="s">
        <v>439</v>
      </c>
      <c r="D306" s="3">
        <v>2</v>
      </c>
      <c r="E306" s="3">
        <v>5100</v>
      </c>
      <c r="F306" s="3" t="s">
        <v>465</v>
      </c>
      <c r="G306"/>
      <c r="H306"/>
      <c r="I306"/>
      <c r="J306"/>
    </row>
    <row r="307" spans="1:10" hidden="1">
      <c r="A307" s="14">
        <v>42351</v>
      </c>
      <c r="B307" s="51" t="s">
        <v>751</v>
      </c>
      <c r="C307" s="3" t="s">
        <v>467</v>
      </c>
      <c r="D307" s="3">
        <v>7</v>
      </c>
      <c r="E307" s="3">
        <v>60550</v>
      </c>
      <c r="F307" s="3" t="s">
        <v>445</v>
      </c>
      <c r="G307"/>
      <c r="H307"/>
      <c r="I307"/>
      <c r="J307"/>
    </row>
    <row r="308" spans="1:10" hidden="1">
      <c r="A308" s="14">
        <v>42352</v>
      </c>
      <c r="B308" s="51" t="s">
        <v>752</v>
      </c>
      <c r="C308" s="3" t="s">
        <v>467</v>
      </c>
      <c r="D308" s="3">
        <v>7</v>
      </c>
      <c r="E308" s="3">
        <v>60550</v>
      </c>
      <c r="F308" s="3" t="s">
        <v>445</v>
      </c>
      <c r="G308"/>
      <c r="H308"/>
      <c r="I308"/>
      <c r="J308"/>
    </row>
    <row r="309" spans="1:10" hidden="1">
      <c r="A309" s="14">
        <v>42353</v>
      </c>
      <c r="B309" s="51" t="s">
        <v>753</v>
      </c>
      <c r="C309" s="3" t="s">
        <v>467</v>
      </c>
      <c r="D309" s="3">
        <v>11</v>
      </c>
      <c r="E309" s="3">
        <v>95150</v>
      </c>
      <c r="F309" s="3" t="s">
        <v>463</v>
      </c>
      <c r="G309"/>
      <c r="H309"/>
      <c r="I309"/>
      <c r="J309"/>
    </row>
    <row r="310" spans="1:10" hidden="1">
      <c r="A310" s="14">
        <v>42354</v>
      </c>
      <c r="B310" s="51" t="s">
        <v>754</v>
      </c>
      <c r="C310" s="3" t="s">
        <v>467</v>
      </c>
      <c r="D310" s="3">
        <v>16</v>
      </c>
      <c r="E310" s="3">
        <v>138400</v>
      </c>
      <c r="F310" s="3" t="s">
        <v>465</v>
      </c>
      <c r="G310"/>
      <c r="H310"/>
      <c r="I310"/>
      <c r="J310"/>
    </row>
    <row r="311" spans="1:10" hidden="1">
      <c r="A311" s="14">
        <v>42355</v>
      </c>
      <c r="B311" s="51" t="s">
        <v>755</v>
      </c>
      <c r="C311" s="3" t="s">
        <v>441</v>
      </c>
      <c r="D311" s="3">
        <v>16</v>
      </c>
      <c r="E311" s="3">
        <v>308800</v>
      </c>
      <c r="F311" s="3" t="s">
        <v>460</v>
      </c>
      <c r="G311"/>
      <c r="H311"/>
      <c r="I311"/>
      <c r="J311"/>
    </row>
    <row r="312" spans="1:10" hidden="1">
      <c r="A312" s="14">
        <v>42356</v>
      </c>
      <c r="B312" s="51" t="s">
        <v>756</v>
      </c>
      <c r="C312" s="3" t="s">
        <v>441</v>
      </c>
      <c r="D312" s="3">
        <v>11</v>
      </c>
      <c r="E312" s="3">
        <v>212300</v>
      </c>
      <c r="F312" s="3" t="s">
        <v>460</v>
      </c>
      <c r="G312"/>
      <c r="H312"/>
      <c r="I312"/>
      <c r="J312"/>
    </row>
    <row r="313" spans="1:10" hidden="1">
      <c r="A313" s="14">
        <v>42357</v>
      </c>
      <c r="B313" s="51" t="s">
        <v>757</v>
      </c>
      <c r="C313" s="3" t="s">
        <v>457</v>
      </c>
      <c r="D313" s="3">
        <v>5</v>
      </c>
      <c r="E313" s="3">
        <v>19250</v>
      </c>
      <c r="F313" s="3" t="s">
        <v>463</v>
      </c>
      <c r="G313"/>
      <c r="H313"/>
      <c r="I313"/>
      <c r="J313"/>
    </row>
    <row r="314" spans="1:10" hidden="1">
      <c r="A314" s="14">
        <v>42358</v>
      </c>
      <c r="B314" s="51" t="s">
        <v>758</v>
      </c>
      <c r="C314" s="3" t="s">
        <v>457</v>
      </c>
      <c r="D314" s="3">
        <v>6</v>
      </c>
      <c r="E314" s="3">
        <v>23100</v>
      </c>
      <c r="F314" s="3" t="s">
        <v>465</v>
      </c>
      <c r="G314"/>
      <c r="H314"/>
      <c r="I314"/>
      <c r="J314"/>
    </row>
    <row r="315" spans="1:10" hidden="1">
      <c r="A315" s="14">
        <v>42359</v>
      </c>
      <c r="B315" s="51" t="s">
        <v>759</v>
      </c>
      <c r="C315" s="3" t="s">
        <v>462</v>
      </c>
      <c r="D315" s="3">
        <v>1</v>
      </c>
      <c r="E315" s="3">
        <v>7450</v>
      </c>
      <c r="F315" s="3" t="s">
        <v>448</v>
      </c>
      <c r="G315"/>
      <c r="H315"/>
      <c r="I315"/>
      <c r="J315"/>
    </row>
    <row r="316" spans="1:10" hidden="1">
      <c r="A316" s="14">
        <v>42360</v>
      </c>
      <c r="B316" s="51" t="s">
        <v>760</v>
      </c>
      <c r="C316" s="3" t="s">
        <v>462</v>
      </c>
      <c r="D316" s="3">
        <v>15</v>
      </c>
      <c r="E316" s="3">
        <v>111750</v>
      </c>
      <c r="F316" s="3" t="s">
        <v>432</v>
      </c>
      <c r="G316"/>
      <c r="H316"/>
      <c r="I316"/>
      <c r="J316"/>
    </row>
    <row r="317" spans="1:10" hidden="1">
      <c r="A317" s="14">
        <v>42361</v>
      </c>
      <c r="B317" s="51" t="s">
        <v>761</v>
      </c>
      <c r="C317" s="3" t="s">
        <v>441</v>
      </c>
      <c r="D317" s="3">
        <v>7</v>
      </c>
      <c r="E317" s="3">
        <v>135100</v>
      </c>
      <c r="F317" s="3" t="s">
        <v>463</v>
      </c>
      <c r="G317"/>
      <c r="H317"/>
      <c r="I317"/>
      <c r="J317"/>
    </row>
    <row r="318" spans="1:10" hidden="1">
      <c r="A318" s="14">
        <v>42362</v>
      </c>
      <c r="B318" s="51" t="s">
        <v>762</v>
      </c>
      <c r="C318" s="3" t="s">
        <v>457</v>
      </c>
      <c r="D318" s="3">
        <v>13</v>
      </c>
      <c r="E318" s="3">
        <v>50050</v>
      </c>
      <c r="F318" s="3" t="s">
        <v>463</v>
      </c>
      <c r="G318"/>
      <c r="H318"/>
      <c r="I318"/>
      <c r="J318"/>
    </row>
    <row r="319" spans="1:10" hidden="1">
      <c r="A319" s="14">
        <v>42363</v>
      </c>
      <c r="B319" s="51" t="s">
        <v>763</v>
      </c>
      <c r="C319" s="3" t="s">
        <v>457</v>
      </c>
      <c r="D319" s="3">
        <v>5</v>
      </c>
      <c r="E319" s="3">
        <v>19250</v>
      </c>
      <c r="F319" s="3" t="s">
        <v>465</v>
      </c>
      <c r="G319"/>
      <c r="H319"/>
      <c r="I319"/>
      <c r="J319"/>
    </row>
    <row r="320" spans="1:10" hidden="1">
      <c r="A320" s="14">
        <v>42364</v>
      </c>
      <c r="B320" s="51" t="s">
        <v>764</v>
      </c>
      <c r="C320" s="3" t="s">
        <v>462</v>
      </c>
      <c r="D320" s="3">
        <v>16</v>
      </c>
      <c r="E320" s="3">
        <v>119200</v>
      </c>
      <c r="F320" s="3" t="s">
        <v>448</v>
      </c>
      <c r="G320"/>
      <c r="H320"/>
      <c r="I320"/>
      <c r="J320"/>
    </row>
    <row r="321" spans="1:10" ht="40.5" hidden="1" customHeight="1">
      <c r="A321" s="14">
        <v>42365</v>
      </c>
      <c r="B321" s="51" t="s">
        <v>765</v>
      </c>
      <c r="C321" s="3" t="s">
        <v>462</v>
      </c>
      <c r="D321" s="3">
        <v>15</v>
      </c>
      <c r="E321" s="3">
        <v>111750</v>
      </c>
      <c r="F321" s="3" t="s">
        <v>432</v>
      </c>
      <c r="G321"/>
      <c r="H321"/>
      <c r="I321"/>
      <c r="J321"/>
    </row>
    <row r="322" spans="1:10" hidden="1">
      <c r="A322" s="14">
        <v>42366</v>
      </c>
      <c r="B322" s="51" t="s">
        <v>766</v>
      </c>
      <c r="C322" s="3" t="s">
        <v>441</v>
      </c>
      <c r="D322" s="3">
        <v>7</v>
      </c>
      <c r="E322" s="3">
        <v>135100</v>
      </c>
      <c r="F322" s="3" t="s">
        <v>463</v>
      </c>
      <c r="G322"/>
      <c r="H322"/>
      <c r="I322"/>
      <c r="J322"/>
    </row>
    <row r="323" spans="1:10" hidden="1">
      <c r="A323" s="14">
        <v>42367</v>
      </c>
      <c r="B323" s="51" t="s">
        <v>767</v>
      </c>
      <c r="C323" s="3" t="s">
        <v>441</v>
      </c>
      <c r="D323" s="3">
        <v>12</v>
      </c>
      <c r="E323" s="3">
        <v>231600</v>
      </c>
      <c r="F323" s="3" t="s">
        <v>463</v>
      </c>
      <c r="G323"/>
      <c r="H323"/>
      <c r="I323"/>
      <c r="J323"/>
    </row>
    <row r="324" spans="1:10" hidden="1">
      <c r="A324" s="14">
        <v>42368</v>
      </c>
      <c r="B324" s="51" t="s">
        <v>768</v>
      </c>
      <c r="C324" s="3" t="s">
        <v>457</v>
      </c>
      <c r="D324" s="3">
        <v>9</v>
      </c>
      <c r="E324" s="3">
        <v>34650</v>
      </c>
      <c r="F324" s="3" t="s">
        <v>463</v>
      </c>
      <c r="G324"/>
      <c r="H324"/>
      <c r="I324"/>
      <c r="J324"/>
    </row>
    <row r="325" spans="1:10" hidden="1">
      <c r="A325" s="14">
        <v>42369</v>
      </c>
      <c r="B325" s="51" t="s">
        <v>769</v>
      </c>
      <c r="C325" s="3" t="s">
        <v>457</v>
      </c>
      <c r="D325" s="3">
        <v>1</v>
      </c>
      <c r="E325" s="3">
        <v>3850</v>
      </c>
      <c r="F325" s="3" t="s">
        <v>465</v>
      </c>
      <c r="G325"/>
      <c r="H325"/>
      <c r="I325"/>
      <c r="J325"/>
    </row>
    <row r="326" spans="1:10">
      <c r="A326"/>
      <c r="B326"/>
      <c r="C326"/>
      <c r="D326"/>
      <c r="E326"/>
      <c r="F326"/>
      <c r="G326"/>
      <c r="H326"/>
      <c r="I326"/>
      <c r="J326"/>
    </row>
    <row r="327" spans="1:10">
      <c r="A327"/>
      <c r="B327"/>
      <c r="C327"/>
      <c r="D327"/>
      <c r="E327"/>
      <c r="F327"/>
      <c r="G327"/>
      <c r="H327"/>
      <c r="I327"/>
      <c r="J327"/>
    </row>
    <row r="328" spans="1:10">
      <c r="A328"/>
      <c r="B328"/>
      <c r="C328"/>
      <c r="D328"/>
      <c r="E328"/>
      <c r="F328"/>
      <c r="G328"/>
      <c r="H328"/>
      <c r="I328"/>
      <c r="J328"/>
    </row>
    <row r="329" spans="1:10">
      <c r="A329"/>
      <c r="B329"/>
      <c r="C329"/>
      <c r="D329"/>
      <c r="E329"/>
      <c r="F329"/>
      <c r="G329"/>
      <c r="H329"/>
      <c r="I329"/>
      <c r="J329"/>
    </row>
    <row r="330" spans="1:10">
      <c r="A330"/>
      <c r="B330"/>
      <c r="C330"/>
      <c r="D330"/>
      <c r="E330"/>
      <c r="F330"/>
      <c r="G330"/>
      <c r="H330"/>
      <c r="I330"/>
      <c r="J330"/>
    </row>
    <row r="331" spans="1:10">
      <c r="A331"/>
      <c r="B331"/>
      <c r="C331"/>
      <c r="D331"/>
      <c r="E331"/>
      <c r="F331"/>
      <c r="G331"/>
      <c r="H331"/>
      <c r="I331"/>
      <c r="J331"/>
    </row>
    <row r="332" spans="1:10">
      <c r="A332"/>
      <c r="B332"/>
      <c r="C332"/>
      <c r="D332"/>
      <c r="E332"/>
      <c r="F332"/>
      <c r="G332"/>
      <c r="H332"/>
      <c r="I332"/>
      <c r="J332"/>
    </row>
    <row r="333" spans="1:10">
      <c r="A333"/>
      <c r="B333"/>
      <c r="C333"/>
      <c r="D333"/>
      <c r="E333"/>
      <c r="F333"/>
      <c r="G333"/>
      <c r="H333"/>
      <c r="I333"/>
      <c r="J333"/>
    </row>
    <row r="334" spans="1:10">
      <c r="A334"/>
      <c r="B334"/>
      <c r="C334"/>
      <c r="D334"/>
      <c r="E334"/>
      <c r="F334"/>
      <c r="G334"/>
      <c r="H334"/>
      <c r="I334"/>
      <c r="J334"/>
    </row>
    <row r="335" spans="1:10">
      <c r="A335"/>
      <c r="B335"/>
      <c r="C335"/>
      <c r="D335"/>
      <c r="E335"/>
      <c r="F335"/>
      <c r="G335"/>
      <c r="H335"/>
      <c r="I335"/>
      <c r="J335"/>
    </row>
    <row r="336" spans="1:10">
      <c r="A336"/>
      <c r="B336"/>
      <c r="C336"/>
      <c r="D336"/>
      <c r="E336"/>
      <c r="F336"/>
      <c r="G336"/>
      <c r="H336"/>
      <c r="I336"/>
      <c r="J336"/>
    </row>
    <row r="337" spans="1:10">
      <c r="A337"/>
      <c r="B337"/>
      <c r="C337"/>
      <c r="D337"/>
      <c r="E337"/>
      <c r="F337"/>
      <c r="G337"/>
      <c r="H337"/>
      <c r="I337"/>
      <c r="J337"/>
    </row>
    <row r="338" spans="1:10">
      <c r="A338"/>
      <c r="B338"/>
      <c r="C338"/>
      <c r="D338"/>
      <c r="E338"/>
      <c r="F338"/>
      <c r="G338"/>
      <c r="H338"/>
      <c r="I338"/>
      <c r="J338"/>
    </row>
    <row r="339" spans="1:10">
      <c r="A339"/>
      <c r="B339"/>
      <c r="C339"/>
      <c r="D339"/>
      <c r="E339"/>
      <c r="F339"/>
      <c r="G339"/>
      <c r="H339"/>
      <c r="I339"/>
      <c r="J339"/>
    </row>
    <row r="340" spans="1:10">
      <c r="A340"/>
      <c r="B340"/>
      <c r="C340"/>
      <c r="D340"/>
      <c r="E340"/>
      <c r="F340"/>
      <c r="G340"/>
      <c r="H340"/>
      <c r="I340"/>
      <c r="J340"/>
    </row>
    <row r="341" spans="1:10">
      <c r="A341"/>
      <c r="B341"/>
      <c r="C341"/>
      <c r="D341"/>
      <c r="E341"/>
      <c r="F341"/>
      <c r="G341"/>
      <c r="H341"/>
      <c r="I341"/>
      <c r="J341"/>
    </row>
    <row r="342" spans="1:10">
      <c r="A342"/>
      <c r="B342"/>
      <c r="C342"/>
      <c r="D342"/>
      <c r="E342"/>
      <c r="F342"/>
      <c r="G342"/>
      <c r="H342"/>
      <c r="I342"/>
      <c r="J342"/>
    </row>
    <row r="343" spans="1:10">
      <c r="A343"/>
      <c r="B343"/>
      <c r="C343"/>
      <c r="D343"/>
      <c r="E343"/>
      <c r="F343"/>
      <c r="G343"/>
      <c r="H343"/>
      <c r="I343"/>
      <c r="J343"/>
    </row>
    <row r="344" spans="1:10">
      <c r="A344"/>
      <c r="B344"/>
      <c r="C344"/>
      <c r="D344"/>
      <c r="E344"/>
      <c r="F344"/>
      <c r="G344"/>
      <c r="H344"/>
      <c r="I344"/>
      <c r="J344"/>
    </row>
    <row r="345" spans="1:10">
      <c r="A345"/>
      <c r="B345"/>
      <c r="C345"/>
      <c r="D345"/>
      <c r="E345"/>
      <c r="F345"/>
      <c r="G345"/>
      <c r="H345"/>
      <c r="I345"/>
      <c r="J345"/>
    </row>
    <row r="346" spans="1:10">
      <c r="A346"/>
      <c r="B346"/>
      <c r="C346"/>
      <c r="D346"/>
      <c r="E346"/>
      <c r="F346"/>
      <c r="G346"/>
      <c r="H346"/>
      <c r="I346"/>
      <c r="J346"/>
    </row>
    <row r="347" spans="1:10">
      <c r="A347"/>
      <c r="B347"/>
      <c r="C347"/>
      <c r="D347"/>
      <c r="E347"/>
      <c r="F347"/>
      <c r="G347"/>
      <c r="H347"/>
      <c r="I347"/>
      <c r="J347"/>
    </row>
    <row r="348" spans="1:10">
      <c r="A348"/>
      <c r="B348"/>
      <c r="C348"/>
      <c r="D348"/>
      <c r="E348"/>
      <c r="F348"/>
      <c r="G348"/>
      <c r="H348"/>
      <c r="I348"/>
      <c r="J348"/>
    </row>
    <row r="349" spans="1:10">
      <c r="A349"/>
      <c r="B349"/>
      <c r="C349"/>
      <c r="D349"/>
      <c r="E349"/>
      <c r="F349"/>
      <c r="G349"/>
      <c r="H349"/>
      <c r="I349"/>
      <c r="J349"/>
    </row>
    <row r="350" spans="1:10">
      <c r="A350"/>
      <c r="B350"/>
      <c r="C350"/>
      <c r="D350"/>
      <c r="E350"/>
      <c r="F350"/>
      <c r="G350"/>
      <c r="H350"/>
      <c r="I350"/>
      <c r="J350"/>
    </row>
    <row r="351" spans="1:10">
      <c r="A351"/>
      <c r="B351"/>
      <c r="C351"/>
      <c r="D351"/>
      <c r="E351"/>
      <c r="F351"/>
      <c r="G351"/>
      <c r="H351"/>
      <c r="I351"/>
      <c r="J351"/>
    </row>
    <row r="352" spans="1:10">
      <c r="A352"/>
      <c r="B352"/>
      <c r="C352"/>
      <c r="D352"/>
      <c r="E352"/>
      <c r="F352"/>
      <c r="G352"/>
      <c r="H352"/>
      <c r="I352"/>
      <c r="J352"/>
    </row>
    <row r="353" spans="1:10">
      <c r="A353"/>
      <c r="B353"/>
      <c r="C353"/>
      <c r="D353"/>
      <c r="E353"/>
      <c r="F353"/>
      <c r="G353"/>
      <c r="H353"/>
      <c r="I353"/>
      <c r="J353"/>
    </row>
    <row r="354" spans="1:10">
      <c r="A354"/>
      <c r="B354"/>
      <c r="C354"/>
      <c r="D354"/>
      <c r="E354"/>
      <c r="F354"/>
      <c r="G354"/>
      <c r="H354"/>
      <c r="I354"/>
      <c r="J354"/>
    </row>
    <row r="355" spans="1:10">
      <c r="A355"/>
      <c r="B355"/>
      <c r="C355"/>
      <c r="D355"/>
      <c r="E355"/>
      <c r="F355"/>
      <c r="G355"/>
      <c r="H355"/>
      <c r="I355"/>
      <c r="J355"/>
    </row>
    <row r="356" spans="1:10">
      <c r="A356"/>
      <c r="B356"/>
      <c r="C356"/>
      <c r="D356"/>
      <c r="E356"/>
      <c r="F356"/>
      <c r="G356"/>
      <c r="H356"/>
      <c r="I356"/>
      <c r="J356"/>
    </row>
    <row r="357" spans="1:10">
      <c r="A357"/>
      <c r="B357"/>
      <c r="C357"/>
      <c r="D357"/>
      <c r="E357"/>
      <c r="F357"/>
      <c r="G357"/>
      <c r="H357"/>
      <c r="I357"/>
      <c r="J357"/>
    </row>
    <row r="358" spans="1:10">
      <c r="A358"/>
      <c r="B358"/>
      <c r="C358"/>
      <c r="D358"/>
      <c r="E358"/>
      <c r="F358"/>
      <c r="G358"/>
      <c r="H358"/>
      <c r="I358"/>
      <c r="J358"/>
    </row>
    <row r="359" spans="1:10">
      <c r="A359"/>
      <c r="B359"/>
      <c r="C359"/>
      <c r="D359"/>
      <c r="E359"/>
      <c r="F359"/>
      <c r="G359"/>
      <c r="H359"/>
      <c r="I359"/>
      <c r="J359"/>
    </row>
    <row r="360" spans="1:10">
      <c r="A360"/>
      <c r="B360"/>
      <c r="C360"/>
      <c r="D360"/>
      <c r="E360"/>
      <c r="F360"/>
      <c r="G360"/>
      <c r="H360"/>
      <c r="I360"/>
      <c r="J360"/>
    </row>
    <row r="361" spans="1:10">
      <c r="A361"/>
      <c r="B361"/>
      <c r="C361"/>
      <c r="D361"/>
      <c r="E361"/>
      <c r="F361"/>
      <c r="G361"/>
      <c r="H361"/>
      <c r="I361"/>
      <c r="J361"/>
    </row>
    <row r="362" spans="1:10">
      <c r="A362"/>
      <c r="B362"/>
      <c r="C362"/>
      <c r="D362"/>
      <c r="E362"/>
      <c r="F362"/>
      <c r="G362"/>
      <c r="H362"/>
      <c r="I362"/>
      <c r="J362"/>
    </row>
    <row r="363" spans="1:10">
      <c r="A363"/>
      <c r="B363"/>
      <c r="C363"/>
      <c r="D363"/>
      <c r="E363"/>
      <c r="F363"/>
      <c r="G363"/>
      <c r="H363"/>
      <c r="I363"/>
      <c r="J363"/>
    </row>
    <row r="364" spans="1:10">
      <c r="A364"/>
      <c r="B364"/>
      <c r="C364"/>
      <c r="D364"/>
      <c r="E364"/>
      <c r="F364"/>
      <c r="G364"/>
      <c r="H364"/>
      <c r="I364"/>
      <c r="J364"/>
    </row>
    <row r="365" spans="1:10">
      <c r="A365"/>
      <c r="B365"/>
      <c r="C365"/>
      <c r="D365"/>
      <c r="E365"/>
      <c r="F365"/>
      <c r="G365"/>
      <c r="H365"/>
      <c r="I365"/>
      <c r="J365"/>
    </row>
    <row r="366" spans="1:10">
      <c r="A366"/>
      <c r="B366"/>
      <c r="C366"/>
      <c r="D366"/>
      <c r="E366"/>
      <c r="F366"/>
      <c r="G366"/>
      <c r="H366"/>
      <c r="I366"/>
      <c r="J366"/>
    </row>
    <row r="367" spans="1:10">
      <c r="A367"/>
      <c r="B367"/>
      <c r="C367"/>
      <c r="D367"/>
      <c r="E367"/>
      <c r="F367"/>
      <c r="G367"/>
      <c r="H367"/>
      <c r="I367"/>
      <c r="J367"/>
    </row>
    <row r="368" spans="1:10">
      <c r="A368"/>
      <c r="B368"/>
      <c r="C368"/>
      <c r="D368"/>
      <c r="E368"/>
      <c r="F368"/>
      <c r="G368"/>
      <c r="H368"/>
      <c r="I368"/>
      <c r="J368"/>
    </row>
    <row r="369" spans="1:10">
      <c r="A369"/>
      <c r="B369"/>
      <c r="C369"/>
      <c r="D369"/>
      <c r="E369"/>
      <c r="F369"/>
      <c r="G369"/>
      <c r="H369"/>
      <c r="I369"/>
      <c r="J369"/>
    </row>
    <row r="370" spans="1:10">
      <c r="A370"/>
      <c r="B370"/>
      <c r="C370"/>
      <c r="D370"/>
      <c r="E370"/>
      <c r="F370"/>
      <c r="G370"/>
      <c r="H370"/>
      <c r="I370"/>
      <c r="J370"/>
    </row>
    <row r="371" spans="1:10">
      <c r="A371"/>
      <c r="B371"/>
      <c r="C371"/>
      <c r="D371"/>
      <c r="E371"/>
      <c r="F371"/>
      <c r="G371"/>
      <c r="H371"/>
      <c r="I371"/>
      <c r="J371"/>
    </row>
    <row r="372" spans="1:10">
      <c r="A372"/>
      <c r="B372"/>
      <c r="C372"/>
      <c r="D372"/>
      <c r="E372"/>
      <c r="F372"/>
      <c r="G372"/>
      <c r="H372"/>
      <c r="I372"/>
      <c r="J372"/>
    </row>
    <row r="373" spans="1:10">
      <c r="A373"/>
      <c r="B373"/>
      <c r="C373"/>
      <c r="D373"/>
      <c r="E373"/>
      <c r="F373"/>
      <c r="G373"/>
      <c r="H373"/>
      <c r="I373"/>
      <c r="J373"/>
    </row>
    <row r="374" spans="1:10">
      <c r="A374"/>
      <c r="B374"/>
      <c r="C374"/>
      <c r="D374"/>
      <c r="E374"/>
      <c r="F374"/>
      <c r="G374"/>
      <c r="H374"/>
      <c r="I374"/>
      <c r="J374"/>
    </row>
    <row r="375" spans="1:10">
      <c r="A375"/>
      <c r="B375"/>
      <c r="C375"/>
      <c r="D375"/>
      <c r="E375"/>
      <c r="F375"/>
      <c r="G375"/>
      <c r="H375"/>
      <c r="I375"/>
      <c r="J375"/>
    </row>
    <row r="376" spans="1:10">
      <c r="A376"/>
      <c r="B376"/>
      <c r="C376"/>
      <c r="D376"/>
      <c r="E376"/>
      <c r="F376"/>
      <c r="G376"/>
      <c r="H376"/>
      <c r="I376"/>
      <c r="J376"/>
    </row>
    <row r="377" spans="1:10">
      <c r="A377"/>
      <c r="B377"/>
      <c r="C377"/>
      <c r="D377"/>
      <c r="E377"/>
      <c r="F377"/>
      <c r="G377"/>
      <c r="H377"/>
      <c r="I377"/>
      <c r="J377"/>
    </row>
    <row r="378" spans="1:10">
      <c r="A378"/>
      <c r="B378"/>
      <c r="C378"/>
      <c r="D378"/>
      <c r="E378"/>
      <c r="F378"/>
      <c r="G378"/>
      <c r="H378"/>
      <c r="I378"/>
      <c r="J378"/>
    </row>
    <row r="379" spans="1:10">
      <c r="A379"/>
      <c r="B379"/>
      <c r="C379"/>
      <c r="D379"/>
      <c r="E379"/>
      <c r="F379"/>
      <c r="G379"/>
      <c r="H379"/>
      <c r="I379"/>
      <c r="J379"/>
    </row>
    <row r="380" spans="1:10">
      <c r="A380"/>
      <c r="B380"/>
      <c r="C380"/>
      <c r="D380"/>
      <c r="E380"/>
      <c r="F380"/>
      <c r="G380"/>
      <c r="H380"/>
      <c r="I380"/>
      <c r="J380"/>
    </row>
    <row r="381" spans="1:10">
      <c r="A381"/>
      <c r="B381"/>
      <c r="C381"/>
      <c r="D381"/>
      <c r="E381"/>
      <c r="F381"/>
      <c r="G381"/>
      <c r="H381"/>
      <c r="I381"/>
      <c r="J381"/>
    </row>
    <row r="382" spans="1:10">
      <c r="A382"/>
      <c r="B382"/>
      <c r="C382"/>
      <c r="D382"/>
      <c r="E382"/>
      <c r="F382"/>
      <c r="G382"/>
      <c r="H382"/>
      <c r="I382"/>
      <c r="J382"/>
    </row>
    <row r="383" spans="1:10">
      <c r="A383"/>
      <c r="B383"/>
      <c r="C383"/>
      <c r="D383"/>
      <c r="E383"/>
      <c r="F383"/>
      <c r="G383"/>
      <c r="H383"/>
      <c r="I383"/>
      <c r="J383"/>
    </row>
    <row r="384" spans="1:10">
      <c r="A384"/>
      <c r="B384"/>
      <c r="C384"/>
      <c r="D384"/>
      <c r="E384"/>
      <c r="F384"/>
      <c r="G384"/>
      <c r="H384"/>
      <c r="I384"/>
      <c r="J384"/>
    </row>
    <row r="385" spans="1:10">
      <c r="A385"/>
      <c r="B385"/>
      <c r="C385"/>
      <c r="D385"/>
      <c r="E385"/>
      <c r="F385"/>
      <c r="G385"/>
      <c r="H385"/>
      <c r="I385"/>
      <c r="J385"/>
    </row>
    <row r="386" spans="1:10">
      <c r="A386"/>
      <c r="B386"/>
      <c r="C386"/>
      <c r="D386"/>
      <c r="E386"/>
      <c r="F386"/>
      <c r="G386"/>
      <c r="H386"/>
      <c r="I386"/>
      <c r="J386"/>
    </row>
    <row r="387" spans="1:10">
      <c r="A387"/>
      <c r="B387"/>
      <c r="C387"/>
      <c r="D387"/>
      <c r="E387"/>
      <c r="F387"/>
      <c r="G387"/>
      <c r="H387"/>
      <c r="I387"/>
      <c r="J387"/>
    </row>
    <row r="388" spans="1:10">
      <c r="A388"/>
      <c r="B388"/>
      <c r="C388"/>
      <c r="D388"/>
      <c r="E388"/>
      <c r="F388"/>
      <c r="G388"/>
      <c r="H388"/>
      <c r="I388"/>
      <c r="J388"/>
    </row>
    <row r="389" spans="1:10">
      <c r="A389"/>
      <c r="B389"/>
      <c r="C389"/>
      <c r="D389"/>
      <c r="E389"/>
      <c r="F389"/>
      <c r="G389"/>
      <c r="H389"/>
      <c r="I389"/>
      <c r="J389"/>
    </row>
    <row r="390" spans="1:10">
      <c r="A390"/>
      <c r="B390"/>
      <c r="C390"/>
      <c r="D390"/>
      <c r="E390"/>
      <c r="F390"/>
      <c r="G390"/>
      <c r="H390"/>
      <c r="I390"/>
      <c r="J390"/>
    </row>
    <row r="391" spans="1:10">
      <c r="A391"/>
      <c r="B391"/>
      <c r="C391"/>
      <c r="D391"/>
      <c r="E391"/>
      <c r="F391"/>
      <c r="G391"/>
      <c r="H391"/>
      <c r="I391"/>
      <c r="J391"/>
    </row>
    <row r="392" spans="1:10">
      <c r="A392"/>
      <c r="B392"/>
      <c r="C392"/>
      <c r="D392"/>
      <c r="E392"/>
      <c r="F392"/>
      <c r="G392"/>
      <c r="H392"/>
      <c r="I392"/>
      <c r="J392"/>
    </row>
    <row r="393" spans="1:10">
      <c r="A393"/>
      <c r="B393"/>
      <c r="C393"/>
      <c r="D393"/>
      <c r="E393"/>
      <c r="F393"/>
      <c r="G393"/>
      <c r="H393"/>
      <c r="I393"/>
      <c r="J393"/>
    </row>
    <row r="394" spans="1:10">
      <c r="A394"/>
      <c r="B394"/>
      <c r="C394"/>
      <c r="D394"/>
      <c r="E394"/>
      <c r="F394"/>
      <c r="G394"/>
      <c r="H394"/>
      <c r="I394"/>
      <c r="J394"/>
    </row>
    <row r="395" spans="1:10">
      <c r="A395"/>
      <c r="B395"/>
      <c r="C395"/>
      <c r="D395"/>
      <c r="E395"/>
      <c r="F395"/>
      <c r="G395"/>
      <c r="H395"/>
      <c r="I395"/>
      <c r="J395"/>
    </row>
    <row r="396" spans="1:10">
      <c r="A396"/>
      <c r="B396"/>
      <c r="C396"/>
      <c r="D396"/>
      <c r="E396"/>
      <c r="F396"/>
      <c r="G396"/>
      <c r="H396"/>
      <c r="I396"/>
      <c r="J396"/>
    </row>
    <row r="397" spans="1:10">
      <c r="A397"/>
      <c r="B397"/>
      <c r="C397"/>
      <c r="D397"/>
      <c r="E397"/>
      <c r="F397"/>
      <c r="G397"/>
      <c r="H397"/>
      <c r="I397"/>
      <c r="J397"/>
    </row>
    <row r="398" spans="1:10">
      <c r="A398"/>
      <c r="B398"/>
      <c r="C398"/>
      <c r="D398"/>
      <c r="E398"/>
      <c r="F398"/>
      <c r="G398"/>
      <c r="H398"/>
      <c r="I398"/>
      <c r="J398"/>
    </row>
    <row r="399" spans="1:10">
      <c r="A399"/>
      <c r="B399"/>
      <c r="C399"/>
      <c r="D399"/>
      <c r="E399"/>
      <c r="F399"/>
      <c r="G399"/>
      <c r="H399"/>
      <c r="I399"/>
      <c r="J399"/>
    </row>
    <row r="400" spans="1:10">
      <c r="A400"/>
      <c r="B400"/>
      <c r="C400"/>
      <c r="D400"/>
      <c r="E400"/>
      <c r="F400"/>
      <c r="G400"/>
      <c r="H400"/>
      <c r="I400"/>
      <c r="J400"/>
    </row>
    <row r="401" spans="1:10">
      <c r="A401"/>
      <c r="B401"/>
      <c r="C401"/>
      <c r="D401"/>
      <c r="E401"/>
      <c r="F401"/>
      <c r="G401"/>
      <c r="H401"/>
      <c r="I401"/>
      <c r="J401"/>
    </row>
    <row r="402" spans="1:10">
      <c r="A402"/>
      <c r="B402"/>
      <c r="C402"/>
      <c r="D402"/>
      <c r="E402"/>
      <c r="F402"/>
      <c r="G402"/>
      <c r="H402"/>
      <c r="I402"/>
      <c r="J402"/>
    </row>
    <row r="403" spans="1:10">
      <c r="A403"/>
      <c r="B403"/>
      <c r="C403"/>
      <c r="D403"/>
      <c r="E403"/>
      <c r="F403"/>
      <c r="G403"/>
      <c r="H403"/>
      <c r="I403"/>
      <c r="J403"/>
    </row>
    <row r="404" spans="1:10">
      <c r="A404"/>
      <c r="B404"/>
      <c r="C404"/>
      <c r="D404"/>
      <c r="E404"/>
      <c r="F404"/>
      <c r="G404"/>
      <c r="H404"/>
      <c r="I404"/>
      <c r="J404"/>
    </row>
    <row r="405" spans="1:10">
      <c r="A405"/>
      <c r="B405"/>
      <c r="C405"/>
      <c r="D405"/>
      <c r="E405"/>
      <c r="F405"/>
      <c r="G405"/>
      <c r="H405"/>
      <c r="I405"/>
      <c r="J405"/>
    </row>
    <row r="406" spans="1:10">
      <c r="A406"/>
      <c r="B406"/>
      <c r="C406"/>
      <c r="D406"/>
      <c r="E406"/>
      <c r="F406"/>
      <c r="G406"/>
      <c r="H406"/>
      <c r="I406"/>
      <c r="J406"/>
    </row>
    <row r="407" spans="1:10">
      <c r="A407"/>
      <c r="B407"/>
      <c r="C407"/>
      <c r="D407"/>
      <c r="E407"/>
      <c r="F407"/>
      <c r="G407"/>
      <c r="H407"/>
      <c r="I407"/>
      <c r="J407"/>
    </row>
    <row r="408" spans="1:10">
      <c r="A408"/>
      <c r="B408"/>
      <c r="C408"/>
      <c r="D408"/>
      <c r="E408"/>
      <c r="F408"/>
      <c r="G408"/>
      <c r="H408"/>
      <c r="I408"/>
      <c r="J408"/>
    </row>
    <row r="409" spans="1:10">
      <c r="A409"/>
      <c r="B409"/>
      <c r="C409"/>
      <c r="D409"/>
      <c r="E409"/>
      <c r="F409"/>
      <c r="G409"/>
      <c r="H409"/>
      <c r="I409"/>
      <c r="J409"/>
    </row>
    <row r="410" spans="1:10">
      <c r="A410"/>
      <c r="B410"/>
      <c r="C410"/>
      <c r="D410"/>
      <c r="E410"/>
      <c r="F410"/>
      <c r="G410"/>
      <c r="H410"/>
      <c r="I410"/>
      <c r="J410"/>
    </row>
    <row r="411" spans="1:10">
      <c r="A411"/>
      <c r="B411"/>
      <c r="C411"/>
      <c r="D411"/>
      <c r="E411"/>
      <c r="F411"/>
      <c r="G411"/>
      <c r="H411"/>
      <c r="I411"/>
      <c r="J411"/>
    </row>
    <row r="412" spans="1:10">
      <c r="A412"/>
      <c r="B412"/>
      <c r="C412"/>
      <c r="D412"/>
      <c r="E412"/>
      <c r="F412"/>
      <c r="G412"/>
      <c r="H412"/>
      <c r="I412"/>
      <c r="J412"/>
    </row>
    <row r="413" spans="1:10">
      <c r="A413"/>
      <c r="B413"/>
      <c r="C413"/>
      <c r="D413"/>
      <c r="E413"/>
      <c r="F413"/>
      <c r="G413"/>
      <c r="H413"/>
      <c r="I413"/>
      <c r="J413"/>
    </row>
    <row r="414" spans="1:10">
      <c r="A414"/>
      <c r="B414"/>
      <c r="C414"/>
      <c r="D414"/>
      <c r="E414"/>
      <c r="F414"/>
      <c r="G414"/>
      <c r="H414"/>
      <c r="I414"/>
      <c r="J414"/>
    </row>
    <row r="415" spans="1:10">
      <c r="A415"/>
      <c r="B415"/>
      <c r="C415"/>
      <c r="D415"/>
      <c r="E415"/>
      <c r="F415"/>
      <c r="G415"/>
      <c r="H415"/>
      <c r="I415"/>
      <c r="J415"/>
    </row>
    <row r="416" spans="1:10">
      <c r="A416"/>
      <c r="B416"/>
      <c r="C416"/>
      <c r="D416"/>
      <c r="E416"/>
      <c r="F416"/>
      <c r="G416"/>
      <c r="H416"/>
      <c r="I416"/>
      <c r="J416"/>
    </row>
    <row r="417" spans="1:10">
      <c r="A417"/>
      <c r="B417"/>
      <c r="C417"/>
      <c r="D417"/>
      <c r="E417"/>
      <c r="F417"/>
      <c r="G417"/>
      <c r="H417"/>
      <c r="I417"/>
      <c r="J417"/>
    </row>
    <row r="418" spans="1:10">
      <c r="A418"/>
      <c r="B418"/>
      <c r="C418"/>
      <c r="D418"/>
      <c r="E418"/>
      <c r="F418"/>
      <c r="G418"/>
      <c r="H418"/>
      <c r="I418"/>
      <c r="J418"/>
    </row>
    <row r="419" spans="1:10">
      <c r="A419"/>
      <c r="B419"/>
      <c r="C419"/>
      <c r="D419"/>
      <c r="E419"/>
      <c r="F419"/>
      <c r="G419"/>
      <c r="H419"/>
      <c r="I419"/>
      <c r="J419"/>
    </row>
    <row r="420" spans="1:10">
      <c r="A420"/>
      <c r="B420"/>
      <c r="C420"/>
      <c r="D420"/>
      <c r="E420"/>
      <c r="F420"/>
      <c r="G420"/>
      <c r="H420"/>
      <c r="I420"/>
      <c r="J420"/>
    </row>
    <row r="421" spans="1:10">
      <c r="A421"/>
      <c r="B421"/>
      <c r="C421"/>
      <c r="D421"/>
      <c r="E421"/>
      <c r="F421"/>
      <c r="G421"/>
      <c r="H421"/>
      <c r="I421"/>
      <c r="J421"/>
    </row>
    <row r="422" spans="1:10">
      <c r="A422"/>
      <c r="B422"/>
      <c r="C422"/>
      <c r="D422"/>
      <c r="E422"/>
      <c r="F422"/>
      <c r="G422"/>
      <c r="H422"/>
      <c r="I422"/>
      <c r="J422"/>
    </row>
    <row r="423" spans="1:10">
      <c r="A423"/>
      <c r="B423"/>
      <c r="C423"/>
      <c r="D423"/>
      <c r="E423"/>
      <c r="F423"/>
      <c r="G423"/>
      <c r="H423"/>
      <c r="I423"/>
      <c r="J423"/>
    </row>
    <row r="424" spans="1:10">
      <c r="A424"/>
      <c r="B424"/>
      <c r="C424"/>
      <c r="D424"/>
      <c r="E424"/>
      <c r="F424"/>
      <c r="G424"/>
      <c r="H424"/>
      <c r="I424"/>
      <c r="J424"/>
    </row>
    <row r="425" spans="1:10">
      <c r="A425"/>
      <c r="B425"/>
      <c r="C425"/>
      <c r="D425"/>
      <c r="E425"/>
      <c r="F425"/>
      <c r="G425"/>
      <c r="H425"/>
      <c r="I425"/>
      <c r="J425"/>
    </row>
    <row r="426" spans="1:10">
      <c r="A426"/>
      <c r="B426"/>
      <c r="C426"/>
      <c r="D426"/>
      <c r="E426"/>
      <c r="F426"/>
      <c r="G426"/>
      <c r="H426"/>
      <c r="I426"/>
      <c r="J426"/>
    </row>
    <row r="427" spans="1:10">
      <c r="A427"/>
      <c r="B427"/>
      <c r="C427"/>
      <c r="D427"/>
      <c r="E427"/>
      <c r="F427"/>
      <c r="G427"/>
      <c r="H427"/>
      <c r="I427"/>
      <c r="J427"/>
    </row>
    <row r="428" spans="1:10">
      <c r="A428"/>
      <c r="B428"/>
      <c r="C428"/>
      <c r="D428"/>
      <c r="E428"/>
      <c r="F428"/>
      <c r="G428"/>
      <c r="H428"/>
      <c r="I428"/>
      <c r="J428"/>
    </row>
    <row r="429" spans="1:10">
      <c r="A429"/>
      <c r="B429"/>
      <c r="C429"/>
      <c r="D429"/>
      <c r="E429"/>
      <c r="F429"/>
      <c r="G429"/>
      <c r="H429"/>
      <c r="I429"/>
      <c r="J429"/>
    </row>
    <row r="430" spans="1:10">
      <c r="A430"/>
      <c r="B430"/>
      <c r="C430"/>
      <c r="D430"/>
      <c r="E430"/>
      <c r="F430"/>
      <c r="G430"/>
      <c r="H430"/>
      <c r="I430"/>
      <c r="J430"/>
    </row>
    <row r="431" spans="1:10">
      <c r="A431"/>
      <c r="B431"/>
      <c r="C431"/>
      <c r="D431"/>
      <c r="E431"/>
      <c r="F431"/>
      <c r="G431"/>
      <c r="H431"/>
      <c r="I431"/>
      <c r="J431"/>
    </row>
    <row r="432" spans="1:10">
      <c r="A432"/>
      <c r="B432"/>
      <c r="C432"/>
      <c r="D432"/>
      <c r="E432"/>
      <c r="F432"/>
      <c r="G432"/>
      <c r="H432"/>
      <c r="I432"/>
      <c r="J432"/>
    </row>
    <row r="433" spans="1:10">
      <c r="A433"/>
      <c r="B433"/>
      <c r="C433"/>
      <c r="D433"/>
      <c r="E433"/>
      <c r="F433"/>
      <c r="G433"/>
      <c r="H433"/>
      <c r="I433"/>
      <c r="J433"/>
    </row>
    <row r="434" spans="1:10">
      <c r="A434"/>
      <c r="B434"/>
      <c r="C434"/>
      <c r="D434"/>
      <c r="E434"/>
      <c r="F434"/>
      <c r="G434"/>
      <c r="H434"/>
      <c r="I434"/>
      <c r="J434"/>
    </row>
    <row r="435" spans="1:10">
      <c r="A435"/>
      <c r="B435"/>
      <c r="C435"/>
      <c r="D435"/>
      <c r="E435"/>
      <c r="F435"/>
      <c r="G435"/>
      <c r="H435"/>
      <c r="I435"/>
      <c r="J435"/>
    </row>
    <row r="436" spans="1:10">
      <c r="A436"/>
      <c r="B436"/>
      <c r="C436"/>
      <c r="D436"/>
      <c r="E436"/>
      <c r="F436"/>
      <c r="G436"/>
      <c r="H436"/>
      <c r="I436"/>
      <c r="J436"/>
    </row>
    <row r="437" spans="1:10">
      <c r="A437"/>
      <c r="B437"/>
      <c r="C437"/>
      <c r="D437"/>
      <c r="E437"/>
      <c r="F437"/>
      <c r="G437"/>
      <c r="H437"/>
      <c r="I437"/>
      <c r="J437"/>
    </row>
    <row r="438" spans="1:10">
      <c r="A438"/>
      <c r="B438"/>
      <c r="C438"/>
      <c r="D438"/>
      <c r="E438"/>
      <c r="F438"/>
      <c r="G438"/>
      <c r="H438"/>
      <c r="I438"/>
      <c r="J438"/>
    </row>
    <row r="439" spans="1:10">
      <c r="A439"/>
      <c r="B439"/>
      <c r="C439"/>
      <c r="D439"/>
      <c r="E439"/>
      <c r="F439"/>
      <c r="G439"/>
      <c r="H439"/>
      <c r="I439"/>
      <c r="J439"/>
    </row>
    <row r="440" spans="1:10">
      <c r="A440"/>
      <c r="B440"/>
      <c r="C440"/>
      <c r="D440"/>
      <c r="E440"/>
      <c r="F440"/>
      <c r="G440"/>
      <c r="H440"/>
      <c r="I440"/>
      <c r="J440"/>
    </row>
    <row r="441" spans="1:10">
      <c r="A441"/>
      <c r="B441"/>
      <c r="C441"/>
      <c r="D441"/>
      <c r="E441"/>
      <c r="F441"/>
      <c r="G441"/>
      <c r="H441"/>
      <c r="I441"/>
      <c r="J441"/>
    </row>
    <row r="442" spans="1:10">
      <c r="A442"/>
      <c r="B442"/>
      <c r="C442"/>
      <c r="D442"/>
      <c r="E442"/>
      <c r="F442"/>
      <c r="G442"/>
      <c r="H442"/>
      <c r="I442"/>
      <c r="J442"/>
    </row>
    <row r="443" spans="1:10">
      <c r="A443"/>
      <c r="B443"/>
      <c r="C443"/>
      <c r="D443"/>
      <c r="E443"/>
      <c r="F443"/>
      <c r="G443"/>
      <c r="H443"/>
      <c r="I443"/>
      <c r="J443"/>
    </row>
    <row r="444" spans="1:10">
      <c r="A444"/>
      <c r="B444"/>
      <c r="C444"/>
      <c r="D444"/>
      <c r="E444"/>
      <c r="F444"/>
      <c r="G444"/>
      <c r="H444"/>
      <c r="I444"/>
      <c r="J444"/>
    </row>
    <row r="445" spans="1:10">
      <c r="A445"/>
      <c r="B445"/>
      <c r="C445"/>
      <c r="D445"/>
      <c r="E445"/>
      <c r="F445"/>
      <c r="G445"/>
      <c r="H445"/>
      <c r="I445"/>
      <c r="J445"/>
    </row>
    <row r="446" spans="1:10">
      <c r="A446"/>
      <c r="B446"/>
      <c r="C446"/>
      <c r="D446"/>
      <c r="E446"/>
      <c r="F446"/>
      <c r="G446"/>
      <c r="H446"/>
      <c r="I446"/>
      <c r="J446"/>
    </row>
    <row r="447" spans="1:10">
      <c r="A447"/>
      <c r="B447"/>
      <c r="C447"/>
      <c r="D447"/>
      <c r="E447"/>
      <c r="F447"/>
      <c r="G447"/>
      <c r="H447"/>
      <c r="I447"/>
      <c r="J447"/>
    </row>
    <row r="448" spans="1:10">
      <c r="A448"/>
      <c r="B448"/>
      <c r="C448"/>
      <c r="D448"/>
      <c r="E448"/>
      <c r="F448"/>
      <c r="G448"/>
      <c r="H448"/>
      <c r="I448"/>
      <c r="J448"/>
    </row>
    <row r="449" spans="1:10">
      <c r="A449"/>
      <c r="B449"/>
      <c r="C449"/>
      <c r="D449"/>
      <c r="E449"/>
      <c r="F449"/>
      <c r="G449"/>
      <c r="H449"/>
      <c r="I449"/>
      <c r="J449"/>
    </row>
    <row r="450" spans="1:10">
      <c r="A450"/>
      <c r="B450"/>
      <c r="C450"/>
      <c r="D450"/>
      <c r="E450"/>
      <c r="F450"/>
      <c r="G450"/>
      <c r="H450"/>
      <c r="I450"/>
      <c r="J450"/>
    </row>
    <row r="451" spans="1:10">
      <c r="A451"/>
      <c r="B451"/>
      <c r="C451"/>
      <c r="D451"/>
      <c r="E451"/>
      <c r="F451"/>
      <c r="G451"/>
      <c r="H451"/>
      <c r="I451"/>
      <c r="J451"/>
    </row>
    <row r="452" spans="1:10">
      <c r="A452"/>
      <c r="B452"/>
      <c r="C452"/>
      <c r="D452"/>
      <c r="E452"/>
      <c r="F452"/>
      <c r="G452"/>
      <c r="H452"/>
      <c r="I452"/>
      <c r="J452"/>
    </row>
    <row r="453" spans="1:10">
      <c r="A453"/>
      <c r="B453"/>
      <c r="C453"/>
      <c r="D453"/>
      <c r="E453"/>
      <c r="F453"/>
      <c r="G453"/>
      <c r="H453"/>
      <c r="I453"/>
      <c r="J453"/>
    </row>
    <row r="454" spans="1:10">
      <c r="A454"/>
      <c r="B454"/>
      <c r="C454"/>
      <c r="D454"/>
      <c r="E454"/>
      <c r="F454"/>
      <c r="G454"/>
      <c r="H454"/>
      <c r="I454"/>
      <c r="J454"/>
    </row>
    <row r="455" spans="1:10">
      <c r="A455"/>
      <c r="B455"/>
      <c r="C455"/>
      <c r="D455"/>
      <c r="E455"/>
      <c r="F455"/>
      <c r="G455"/>
      <c r="H455"/>
      <c r="I455"/>
      <c r="J455"/>
    </row>
    <row r="456" spans="1:10">
      <c r="A456"/>
      <c r="B456"/>
      <c r="C456"/>
      <c r="D456"/>
      <c r="E456"/>
      <c r="F456"/>
      <c r="G456"/>
      <c r="H456"/>
      <c r="I456"/>
      <c r="J456"/>
    </row>
    <row r="457" spans="1:10">
      <c r="A457"/>
      <c r="B457"/>
      <c r="C457"/>
      <c r="D457"/>
      <c r="E457"/>
      <c r="F457"/>
      <c r="G457"/>
      <c r="H457"/>
      <c r="I457"/>
      <c r="J457"/>
    </row>
    <row r="458" spans="1:10">
      <c r="A458"/>
      <c r="B458"/>
      <c r="C458"/>
      <c r="D458"/>
      <c r="E458"/>
      <c r="F458"/>
      <c r="G458"/>
      <c r="H458"/>
      <c r="I458"/>
      <c r="J458"/>
    </row>
    <row r="459" spans="1:10">
      <c r="A459"/>
      <c r="B459"/>
      <c r="C459"/>
      <c r="D459"/>
      <c r="E459"/>
      <c r="F459"/>
      <c r="G459"/>
      <c r="H459"/>
      <c r="I459"/>
      <c r="J459"/>
    </row>
    <row r="460" spans="1:10">
      <c r="A460"/>
      <c r="B460"/>
      <c r="C460"/>
      <c r="D460"/>
      <c r="E460"/>
      <c r="F460"/>
      <c r="G460"/>
      <c r="H460"/>
      <c r="I460"/>
      <c r="J460"/>
    </row>
    <row r="461" spans="1:10">
      <c r="A461"/>
      <c r="B461"/>
      <c r="C461"/>
      <c r="D461"/>
      <c r="E461"/>
      <c r="F461"/>
      <c r="G461"/>
      <c r="H461"/>
      <c r="I461"/>
      <c r="J461"/>
    </row>
    <row r="462" spans="1:10">
      <c r="A462"/>
      <c r="B462"/>
      <c r="C462"/>
      <c r="D462"/>
      <c r="E462"/>
      <c r="F462"/>
      <c r="G462"/>
      <c r="H462"/>
      <c r="I462"/>
      <c r="J462"/>
    </row>
    <row r="463" spans="1:10">
      <c r="A463"/>
      <c r="B463"/>
      <c r="C463"/>
      <c r="D463"/>
      <c r="E463"/>
      <c r="F463"/>
      <c r="G463"/>
      <c r="H463"/>
      <c r="I463"/>
      <c r="J463"/>
    </row>
    <row r="464" spans="1:10">
      <c r="A464"/>
      <c r="B464"/>
      <c r="C464"/>
      <c r="D464"/>
      <c r="E464"/>
      <c r="F464"/>
      <c r="G464"/>
      <c r="H464"/>
      <c r="I464"/>
      <c r="J464"/>
    </row>
    <row r="465" spans="1:10">
      <c r="A465"/>
      <c r="B465"/>
      <c r="C465"/>
      <c r="D465"/>
      <c r="E465"/>
      <c r="F465"/>
      <c r="G465"/>
      <c r="H465"/>
      <c r="I465"/>
      <c r="J465"/>
    </row>
    <row r="466" spans="1:10">
      <c r="A466"/>
      <c r="B466"/>
      <c r="C466"/>
      <c r="D466"/>
      <c r="E466"/>
      <c r="F466"/>
      <c r="G466"/>
      <c r="H466"/>
      <c r="I466"/>
      <c r="J466"/>
    </row>
    <row r="467" spans="1:10">
      <c r="A467"/>
      <c r="B467"/>
      <c r="C467"/>
      <c r="D467"/>
      <c r="E467"/>
      <c r="F467"/>
      <c r="G467"/>
      <c r="H467"/>
      <c r="I467"/>
      <c r="J467"/>
    </row>
    <row r="468" spans="1:10">
      <c r="A468"/>
      <c r="B468"/>
      <c r="C468"/>
      <c r="D468"/>
      <c r="E468"/>
      <c r="F468"/>
      <c r="G468"/>
      <c r="H468"/>
      <c r="I468"/>
      <c r="J468"/>
    </row>
    <row r="469" spans="1:10">
      <c r="A469"/>
      <c r="B469"/>
      <c r="C469"/>
      <c r="D469"/>
      <c r="E469"/>
      <c r="F469"/>
      <c r="G469"/>
      <c r="H469"/>
      <c r="I469"/>
      <c r="J469"/>
    </row>
    <row r="470" spans="1:10">
      <c r="A470"/>
      <c r="B470"/>
      <c r="C470"/>
      <c r="D470"/>
      <c r="E470"/>
      <c r="F470"/>
      <c r="G470"/>
      <c r="H470"/>
      <c r="I470"/>
      <c r="J470"/>
    </row>
    <row r="471" spans="1:10">
      <c r="A471"/>
      <c r="B471"/>
      <c r="C471"/>
      <c r="D471"/>
      <c r="E471"/>
      <c r="F471"/>
      <c r="G471"/>
      <c r="H471"/>
      <c r="I471"/>
      <c r="J471"/>
    </row>
    <row r="472" spans="1:10">
      <c r="A472"/>
      <c r="B472"/>
      <c r="C472"/>
      <c r="D472"/>
      <c r="E472"/>
      <c r="F472"/>
      <c r="G472"/>
      <c r="H472"/>
      <c r="I472"/>
      <c r="J472"/>
    </row>
    <row r="473" spans="1:10">
      <c r="A473"/>
      <c r="B473"/>
      <c r="C473"/>
      <c r="D473"/>
      <c r="E473"/>
      <c r="F473"/>
      <c r="G473"/>
      <c r="H473"/>
      <c r="I473"/>
      <c r="J473"/>
    </row>
    <row r="474" spans="1:10">
      <c r="A474"/>
      <c r="B474"/>
      <c r="C474"/>
      <c r="D474"/>
      <c r="E474"/>
      <c r="F474"/>
      <c r="G474"/>
      <c r="H474"/>
      <c r="I474"/>
      <c r="J474"/>
    </row>
    <row r="475" spans="1:10">
      <c r="A475"/>
      <c r="B475"/>
      <c r="C475"/>
      <c r="D475"/>
      <c r="E475"/>
      <c r="F475"/>
      <c r="G475"/>
      <c r="H475"/>
      <c r="I475"/>
      <c r="J475"/>
    </row>
    <row r="476" spans="1:10">
      <c r="A476"/>
      <c r="B476"/>
      <c r="C476"/>
      <c r="D476"/>
      <c r="E476"/>
      <c r="F476"/>
      <c r="G476"/>
      <c r="H476"/>
      <c r="I476"/>
      <c r="J476"/>
    </row>
    <row r="477" spans="1:10">
      <c r="A477"/>
      <c r="B477"/>
      <c r="C477"/>
      <c r="D477"/>
      <c r="E477"/>
      <c r="F477"/>
      <c r="G477"/>
      <c r="H477"/>
      <c r="I477"/>
      <c r="J477"/>
    </row>
    <row r="478" spans="1:10">
      <c r="A478"/>
      <c r="B478"/>
      <c r="C478"/>
      <c r="D478"/>
      <c r="E478"/>
      <c r="F478"/>
      <c r="G478"/>
      <c r="H478"/>
      <c r="I478"/>
      <c r="J478"/>
    </row>
    <row r="479" spans="1:10">
      <c r="A479"/>
      <c r="B479"/>
      <c r="C479"/>
      <c r="D479"/>
      <c r="E479"/>
      <c r="F479"/>
      <c r="G479"/>
      <c r="H479"/>
      <c r="I479"/>
      <c r="J479"/>
    </row>
    <row r="480" spans="1:10">
      <c r="A480"/>
      <c r="B480"/>
      <c r="C480"/>
      <c r="D480"/>
      <c r="E480"/>
      <c r="F480"/>
      <c r="G480"/>
      <c r="H480"/>
      <c r="I480"/>
      <c r="J480"/>
    </row>
    <row r="481" spans="1:10">
      <c r="A481"/>
      <c r="B481"/>
      <c r="C481"/>
      <c r="D481"/>
      <c r="E481"/>
      <c r="F481"/>
      <c r="G481"/>
      <c r="H481"/>
      <c r="I481"/>
      <c r="J481"/>
    </row>
    <row r="482" spans="1:10">
      <c r="A482"/>
      <c r="B482"/>
      <c r="C482"/>
      <c r="D482"/>
      <c r="E482"/>
      <c r="F482"/>
      <c r="G482"/>
      <c r="H482"/>
      <c r="I482"/>
      <c r="J482"/>
    </row>
    <row r="483" spans="1:10">
      <c r="A483"/>
      <c r="B483"/>
      <c r="C483"/>
      <c r="D483"/>
      <c r="E483"/>
      <c r="F483"/>
      <c r="G483"/>
      <c r="H483"/>
      <c r="I483"/>
      <c r="J483"/>
    </row>
    <row r="484" spans="1:10">
      <c r="A484"/>
      <c r="B484"/>
      <c r="C484"/>
      <c r="D484"/>
      <c r="E484"/>
      <c r="F484"/>
      <c r="G484"/>
      <c r="H484"/>
      <c r="I484"/>
      <c r="J484"/>
    </row>
    <row r="485" spans="1:10">
      <c r="A485"/>
      <c r="B485"/>
      <c r="C485"/>
      <c r="D485"/>
      <c r="E485"/>
      <c r="F485"/>
      <c r="G485"/>
      <c r="H485"/>
      <c r="I485"/>
      <c r="J485"/>
    </row>
    <row r="486" spans="1:10">
      <c r="A486"/>
      <c r="B486"/>
      <c r="C486"/>
      <c r="D486"/>
      <c r="E486"/>
      <c r="F486"/>
      <c r="G486"/>
      <c r="H486"/>
      <c r="I486"/>
      <c r="J486"/>
    </row>
    <row r="487" spans="1:10">
      <c r="A487"/>
      <c r="B487"/>
      <c r="C487"/>
      <c r="D487"/>
      <c r="E487"/>
      <c r="F487"/>
      <c r="G487"/>
      <c r="H487"/>
      <c r="I487"/>
      <c r="J487"/>
    </row>
    <row r="488" spans="1:10">
      <c r="A488"/>
      <c r="B488"/>
      <c r="C488"/>
      <c r="D488"/>
      <c r="E488"/>
      <c r="F488"/>
      <c r="G488"/>
      <c r="H488"/>
      <c r="I488"/>
      <c r="J488"/>
    </row>
    <row r="489" spans="1:10">
      <c r="A489"/>
      <c r="B489"/>
      <c r="C489"/>
      <c r="D489"/>
      <c r="E489"/>
      <c r="F489"/>
      <c r="G489"/>
      <c r="H489"/>
      <c r="I489"/>
      <c r="J489"/>
    </row>
    <row r="490" spans="1:10">
      <c r="A490"/>
      <c r="B490"/>
      <c r="C490"/>
      <c r="D490"/>
      <c r="E490"/>
      <c r="F490"/>
      <c r="G490"/>
      <c r="H490"/>
      <c r="I490"/>
      <c r="J490"/>
    </row>
    <row r="491" spans="1:10">
      <c r="A491"/>
      <c r="B491"/>
      <c r="C491"/>
      <c r="D491"/>
      <c r="E491"/>
      <c r="F491"/>
      <c r="G491"/>
      <c r="H491"/>
      <c r="I491"/>
      <c r="J491"/>
    </row>
    <row r="492" spans="1:10">
      <c r="A492"/>
      <c r="B492"/>
      <c r="C492"/>
      <c r="D492"/>
      <c r="E492"/>
      <c r="F492"/>
      <c r="G492"/>
      <c r="H492"/>
      <c r="I492"/>
      <c r="J492"/>
    </row>
    <row r="493" spans="1:10">
      <c r="A493"/>
      <c r="B493"/>
      <c r="C493"/>
      <c r="D493"/>
      <c r="E493"/>
      <c r="F493"/>
      <c r="G493"/>
      <c r="H493"/>
      <c r="I493"/>
      <c r="J493"/>
    </row>
    <row r="494" spans="1:10">
      <c r="A494"/>
      <c r="B494"/>
      <c r="C494"/>
      <c r="D494"/>
      <c r="E494"/>
      <c r="F494"/>
      <c r="G494"/>
      <c r="H494"/>
      <c r="I494"/>
      <c r="J494"/>
    </row>
    <row r="495" spans="1:10">
      <c r="A495"/>
      <c r="B495"/>
      <c r="C495"/>
      <c r="D495"/>
      <c r="E495"/>
      <c r="F495"/>
      <c r="G495"/>
      <c r="H495"/>
      <c r="I495"/>
      <c r="J495"/>
    </row>
    <row r="496" spans="1:10">
      <c r="A496"/>
      <c r="B496"/>
      <c r="C496"/>
      <c r="D496"/>
      <c r="E496"/>
      <c r="F496"/>
      <c r="G496"/>
      <c r="H496"/>
      <c r="I496"/>
      <c r="J496"/>
    </row>
    <row r="497" spans="1:10">
      <c r="A497"/>
      <c r="B497"/>
      <c r="C497"/>
      <c r="D497"/>
      <c r="E497"/>
      <c r="F497"/>
      <c r="G497"/>
      <c r="H497"/>
      <c r="I497"/>
      <c r="J497"/>
    </row>
    <row r="498" spans="1:10">
      <c r="A498"/>
      <c r="B498"/>
      <c r="C498"/>
      <c r="D498"/>
      <c r="E498"/>
      <c r="F498"/>
      <c r="G498"/>
      <c r="H498"/>
      <c r="I498"/>
      <c r="J498"/>
    </row>
    <row r="499" spans="1:10">
      <c r="A499"/>
      <c r="B499"/>
      <c r="C499"/>
      <c r="D499"/>
      <c r="E499"/>
      <c r="F499"/>
      <c r="G499"/>
      <c r="H499"/>
      <c r="I499"/>
      <c r="J499"/>
    </row>
    <row r="500" spans="1:10">
      <c r="A500"/>
      <c r="B500"/>
      <c r="C500"/>
      <c r="D500"/>
      <c r="E500"/>
      <c r="F500"/>
      <c r="G500"/>
      <c r="H500"/>
      <c r="I500"/>
      <c r="J500"/>
    </row>
    <row r="501" spans="1:10">
      <c r="A501"/>
      <c r="B501"/>
      <c r="C501"/>
      <c r="D501"/>
      <c r="E501"/>
      <c r="F501"/>
      <c r="G501"/>
      <c r="H501"/>
      <c r="I501"/>
      <c r="J501"/>
    </row>
    <row r="502" spans="1:10">
      <c r="A502"/>
      <c r="B502"/>
      <c r="C502"/>
      <c r="D502"/>
      <c r="E502"/>
      <c r="F502"/>
      <c r="G502"/>
      <c r="H502"/>
      <c r="I502"/>
      <c r="J502"/>
    </row>
    <row r="503" spans="1:10">
      <c r="A503"/>
      <c r="B503"/>
      <c r="C503"/>
      <c r="D503"/>
      <c r="E503"/>
      <c r="F503"/>
      <c r="G503"/>
      <c r="H503"/>
      <c r="I503"/>
      <c r="J503"/>
    </row>
    <row r="504" spans="1:10">
      <c r="A504"/>
      <c r="B504"/>
      <c r="C504"/>
      <c r="D504"/>
      <c r="E504"/>
      <c r="F504"/>
      <c r="G504"/>
      <c r="H504"/>
      <c r="I504"/>
      <c r="J504"/>
    </row>
    <row r="505" spans="1:10">
      <c r="A505"/>
      <c r="B505"/>
      <c r="C505"/>
      <c r="D505"/>
      <c r="E505"/>
      <c r="F505"/>
      <c r="G505"/>
      <c r="H505"/>
      <c r="I505"/>
      <c r="J505"/>
    </row>
    <row r="506" spans="1:10">
      <c r="A506"/>
      <c r="B506"/>
      <c r="C506"/>
      <c r="D506"/>
      <c r="E506"/>
      <c r="F506"/>
      <c r="G506"/>
      <c r="H506"/>
      <c r="I506"/>
      <c r="J506"/>
    </row>
    <row r="507" spans="1:10">
      <c r="A507"/>
      <c r="B507"/>
      <c r="C507"/>
      <c r="D507"/>
      <c r="E507"/>
      <c r="F507"/>
      <c r="G507"/>
      <c r="H507"/>
      <c r="I507"/>
      <c r="J507"/>
    </row>
    <row r="508" spans="1:10">
      <c r="A508"/>
      <c r="B508"/>
      <c r="C508"/>
      <c r="D508"/>
      <c r="E508"/>
      <c r="F508"/>
      <c r="G508"/>
      <c r="H508"/>
      <c r="I508"/>
      <c r="J508"/>
    </row>
    <row r="509" spans="1:10">
      <c r="A509"/>
      <c r="B509"/>
      <c r="C509"/>
      <c r="D509"/>
      <c r="E509"/>
      <c r="F509"/>
      <c r="G509"/>
      <c r="H509"/>
      <c r="I509"/>
      <c r="J509"/>
    </row>
    <row r="510" spans="1:10">
      <c r="A510"/>
      <c r="B510"/>
      <c r="C510"/>
      <c r="D510"/>
      <c r="E510"/>
      <c r="F510"/>
      <c r="G510"/>
      <c r="H510"/>
      <c r="I510"/>
      <c r="J510"/>
    </row>
    <row r="511" spans="1:10">
      <c r="A511"/>
      <c r="B511"/>
      <c r="C511"/>
      <c r="D511"/>
      <c r="E511"/>
      <c r="F511"/>
      <c r="G511"/>
      <c r="H511"/>
      <c r="I511"/>
      <c r="J511"/>
    </row>
    <row r="512" spans="1:10">
      <c r="A512"/>
      <c r="B512"/>
      <c r="C512"/>
      <c r="D512"/>
      <c r="E512"/>
      <c r="F512"/>
      <c r="G512"/>
      <c r="H512"/>
      <c r="I512"/>
      <c r="J512"/>
    </row>
    <row r="513" spans="1:10">
      <c r="A513"/>
      <c r="B513"/>
      <c r="C513"/>
      <c r="D513"/>
      <c r="E513"/>
      <c r="F513"/>
      <c r="G513"/>
      <c r="H513"/>
      <c r="I513"/>
      <c r="J513"/>
    </row>
    <row r="514" spans="1:10">
      <c r="A514"/>
      <c r="B514"/>
      <c r="C514"/>
      <c r="D514"/>
      <c r="E514"/>
      <c r="F514"/>
      <c r="G514"/>
      <c r="H514"/>
      <c r="I514"/>
      <c r="J514"/>
    </row>
    <row r="515" spans="1:10">
      <c r="A515"/>
      <c r="B515"/>
      <c r="C515"/>
      <c r="D515"/>
      <c r="E515"/>
      <c r="F515"/>
      <c r="G515"/>
      <c r="H515"/>
      <c r="I515"/>
      <c r="J515"/>
    </row>
    <row r="516" spans="1:10">
      <c r="A516"/>
      <c r="B516"/>
      <c r="C516"/>
      <c r="D516"/>
      <c r="E516"/>
      <c r="F516"/>
      <c r="G516"/>
      <c r="H516"/>
      <c r="I516"/>
      <c r="J516"/>
    </row>
    <row r="517" spans="1:10">
      <c r="A517"/>
      <c r="B517"/>
      <c r="C517"/>
      <c r="D517"/>
      <c r="E517"/>
      <c r="F517"/>
      <c r="G517"/>
      <c r="H517"/>
      <c r="I517"/>
      <c r="J517"/>
    </row>
    <row r="518" spans="1:10">
      <c r="A518"/>
      <c r="B518"/>
      <c r="C518"/>
      <c r="D518"/>
      <c r="E518"/>
      <c r="F518"/>
      <c r="G518"/>
      <c r="H518"/>
      <c r="I518"/>
      <c r="J518"/>
    </row>
    <row r="519" spans="1:10">
      <c r="A519"/>
      <c r="B519"/>
      <c r="C519"/>
      <c r="D519"/>
      <c r="E519"/>
      <c r="F519"/>
      <c r="G519"/>
      <c r="H519"/>
      <c r="I519"/>
      <c r="J519"/>
    </row>
    <row r="520" spans="1:10">
      <c r="A520"/>
      <c r="B520"/>
      <c r="C520"/>
      <c r="D520"/>
      <c r="E520"/>
      <c r="F520"/>
      <c r="G520"/>
      <c r="H520"/>
      <c r="I520"/>
      <c r="J520"/>
    </row>
    <row r="521" spans="1:10">
      <c r="A521"/>
      <c r="B521"/>
      <c r="C521"/>
      <c r="D521"/>
      <c r="E521"/>
      <c r="F521"/>
      <c r="G521"/>
      <c r="H521"/>
      <c r="I521"/>
      <c r="J521"/>
    </row>
    <row r="522" spans="1:10">
      <c r="A522"/>
      <c r="B522"/>
      <c r="C522"/>
      <c r="D522"/>
      <c r="E522"/>
      <c r="F522"/>
      <c r="G522"/>
      <c r="H522"/>
      <c r="I522"/>
      <c r="J522"/>
    </row>
    <row r="523" spans="1:10">
      <c r="A523"/>
      <c r="B523"/>
      <c r="C523"/>
      <c r="D523"/>
      <c r="E523"/>
      <c r="F523"/>
      <c r="G523"/>
      <c r="H523"/>
      <c r="I523"/>
      <c r="J523"/>
    </row>
    <row r="524" spans="1:10">
      <c r="A524"/>
      <c r="B524"/>
      <c r="C524"/>
      <c r="D524"/>
      <c r="E524"/>
      <c r="F524"/>
      <c r="G524"/>
      <c r="H524"/>
      <c r="I524"/>
      <c r="J524"/>
    </row>
  </sheetData>
  <phoneticPr fontId="64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85AE-765F-4F49-882B-F64ABBBDEBCD}">
  <dimension ref="A1:F314"/>
  <sheetViews>
    <sheetView showGridLines="0" topLeftCell="A294" workbookViewId="0">
      <selection sqref="A1:F314"/>
    </sheetView>
  </sheetViews>
  <sheetFormatPr defaultRowHeight="15.75"/>
  <cols>
    <col min="1" max="1" width="11.28515625" style="11" bestFit="1" customWidth="1"/>
    <col min="2" max="2" width="12.140625" style="11" bestFit="1" customWidth="1"/>
    <col min="3" max="3" width="21.42578125" style="11" bestFit="1" customWidth="1"/>
    <col min="4" max="4" width="13.42578125" style="11" bestFit="1" customWidth="1"/>
    <col min="5" max="5" width="12.5703125" style="11" bestFit="1" customWidth="1"/>
    <col min="6" max="6" width="22.42578125" style="11" bestFit="1" customWidth="1"/>
    <col min="7" max="16384" width="9.140625" style="11"/>
  </cols>
  <sheetData>
    <row r="1" spans="1:6" ht="30">
      <c r="A1" s="5" t="s">
        <v>410</v>
      </c>
      <c r="B1" s="5" t="s">
        <v>443</v>
      </c>
      <c r="C1" s="5" t="s">
        <v>110</v>
      </c>
      <c r="D1" s="5" t="s">
        <v>247</v>
      </c>
      <c r="E1" s="5" t="s">
        <v>248</v>
      </c>
      <c r="F1" s="5" t="s">
        <v>249</v>
      </c>
    </row>
    <row r="2" spans="1:6">
      <c r="A2" s="14">
        <v>42014</v>
      </c>
      <c r="B2" s="51" t="s">
        <v>444</v>
      </c>
      <c r="C2" s="3" t="s">
        <v>439</v>
      </c>
      <c r="D2" s="3">
        <v>10</v>
      </c>
      <c r="E2" s="3">
        <v>25500</v>
      </c>
      <c r="F2" s="3" t="s">
        <v>445</v>
      </c>
    </row>
    <row r="3" spans="1:6">
      <c r="A3" s="14">
        <v>42015</v>
      </c>
      <c r="B3" s="51" t="s">
        <v>446</v>
      </c>
      <c r="C3" s="3" t="s">
        <v>439</v>
      </c>
      <c r="D3" s="3">
        <v>8</v>
      </c>
      <c r="E3" s="3">
        <v>20400</v>
      </c>
      <c r="F3" s="3" t="s">
        <v>445</v>
      </c>
    </row>
    <row r="4" spans="1:6">
      <c r="A4" s="14">
        <v>42016</v>
      </c>
      <c r="B4" s="51" t="s">
        <v>447</v>
      </c>
      <c r="C4" s="3" t="s">
        <v>441</v>
      </c>
      <c r="D4" s="3">
        <v>9</v>
      </c>
      <c r="E4" s="3">
        <v>173700</v>
      </c>
      <c r="F4" s="3" t="s">
        <v>448</v>
      </c>
    </row>
    <row r="5" spans="1:6">
      <c r="A5" s="14">
        <v>42016</v>
      </c>
      <c r="B5" s="51" t="s">
        <v>449</v>
      </c>
      <c r="C5" s="3" t="s">
        <v>441</v>
      </c>
      <c r="D5" s="3">
        <v>15</v>
      </c>
      <c r="E5" s="3">
        <v>289500</v>
      </c>
      <c r="F5" s="3" t="s">
        <v>448</v>
      </c>
    </row>
    <row r="6" spans="1:6">
      <c r="A6" s="14">
        <v>42017</v>
      </c>
      <c r="B6" s="51" t="s">
        <v>450</v>
      </c>
      <c r="C6" s="3" t="s">
        <v>439</v>
      </c>
      <c r="D6" s="3">
        <v>16</v>
      </c>
      <c r="E6" s="3">
        <v>40800</v>
      </c>
      <c r="F6" s="3" t="s">
        <v>445</v>
      </c>
    </row>
    <row r="7" spans="1:6">
      <c r="A7" s="14">
        <v>42018</v>
      </c>
      <c r="B7" s="51" t="s">
        <v>451</v>
      </c>
      <c r="C7" s="3" t="s">
        <v>439</v>
      </c>
      <c r="D7" s="3">
        <v>1</v>
      </c>
      <c r="E7" s="3">
        <v>2550</v>
      </c>
      <c r="F7" s="3" t="s">
        <v>445</v>
      </c>
    </row>
    <row r="8" spans="1:6">
      <c r="A8" s="14">
        <v>42019</v>
      </c>
      <c r="B8" s="51" t="s">
        <v>452</v>
      </c>
      <c r="C8" s="3" t="s">
        <v>453</v>
      </c>
      <c r="D8" s="3">
        <v>16</v>
      </c>
      <c r="E8" s="3">
        <v>28000</v>
      </c>
      <c r="F8" s="3" t="s">
        <v>448</v>
      </c>
    </row>
    <row r="9" spans="1:6">
      <c r="A9" s="14">
        <v>42022</v>
      </c>
      <c r="B9" s="51" t="s">
        <v>454</v>
      </c>
      <c r="C9" s="3" t="s">
        <v>453</v>
      </c>
      <c r="D9" s="3">
        <v>9</v>
      </c>
      <c r="E9" s="3">
        <v>15750</v>
      </c>
      <c r="F9" s="3" t="s">
        <v>455</v>
      </c>
    </row>
    <row r="10" spans="1:6">
      <c r="A10" s="14">
        <v>42023</v>
      </c>
      <c r="B10" s="51" t="s">
        <v>456</v>
      </c>
      <c r="C10" s="3" t="s">
        <v>457</v>
      </c>
      <c r="D10" s="3">
        <v>2</v>
      </c>
      <c r="E10" s="3">
        <v>7700</v>
      </c>
      <c r="F10" s="3" t="s">
        <v>458</v>
      </c>
    </row>
    <row r="11" spans="1:6">
      <c r="A11" s="14">
        <v>42024</v>
      </c>
      <c r="B11" s="51" t="s">
        <v>459</v>
      </c>
      <c r="C11" s="3" t="s">
        <v>457</v>
      </c>
      <c r="D11" s="3">
        <v>15</v>
      </c>
      <c r="E11" s="3">
        <v>57750</v>
      </c>
      <c r="F11" s="3" t="s">
        <v>460</v>
      </c>
    </row>
    <row r="12" spans="1:6">
      <c r="A12" s="14">
        <v>42025</v>
      </c>
      <c r="B12" s="51" t="s">
        <v>461</v>
      </c>
      <c r="C12" s="3" t="s">
        <v>462</v>
      </c>
      <c r="D12" s="3">
        <v>13</v>
      </c>
      <c r="E12" s="3">
        <v>96850</v>
      </c>
      <c r="F12" s="3" t="s">
        <v>463</v>
      </c>
    </row>
    <row r="13" spans="1:6">
      <c r="A13" s="14">
        <v>42026</v>
      </c>
      <c r="B13" s="51" t="s">
        <v>464</v>
      </c>
      <c r="C13" s="3" t="s">
        <v>462</v>
      </c>
      <c r="D13" s="3">
        <v>6</v>
      </c>
      <c r="E13" s="3">
        <v>44700</v>
      </c>
      <c r="F13" s="3" t="s">
        <v>465</v>
      </c>
    </row>
    <row r="14" spans="1:6">
      <c r="A14" s="14">
        <v>42029</v>
      </c>
      <c r="B14" s="51" t="s">
        <v>466</v>
      </c>
      <c r="C14" s="3" t="s">
        <v>467</v>
      </c>
      <c r="D14" s="3">
        <v>5</v>
      </c>
      <c r="E14" s="3">
        <v>43250</v>
      </c>
      <c r="F14" s="3" t="s">
        <v>448</v>
      </c>
    </row>
    <row r="15" spans="1:6">
      <c r="A15" s="14">
        <v>42030</v>
      </c>
      <c r="B15" s="51" t="s">
        <v>468</v>
      </c>
      <c r="C15" s="3" t="s">
        <v>441</v>
      </c>
      <c r="D15" s="3">
        <v>4</v>
      </c>
      <c r="E15" s="3">
        <v>77200</v>
      </c>
      <c r="F15" s="3" t="s">
        <v>469</v>
      </c>
    </row>
    <row r="16" spans="1:6">
      <c r="A16" s="14">
        <v>42030</v>
      </c>
      <c r="B16" s="51" t="s">
        <v>470</v>
      </c>
      <c r="C16" s="3" t="s">
        <v>441</v>
      </c>
      <c r="D16" s="3">
        <v>5</v>
      </c>
      <c r="E16" s="3">
        <v>96500</v>
      </c>
      <c r="F16" s="3" t="s">
        <v>463</v>
      </c>
    </row>
    <row r="17" spans="1:6">
      <c r="A17" s="14">
        <v>42031</v>
      </c>
      <c r="B17" s="51" t="s">
        <v>471</v>
      </c>
      <c r="C17" s="3" t="s">
        <v>441</v>
      </c>
      <c r="D17" s="3">
        <v>8</v>
      </c>
      <c r="E17" s="3">
        <v>154400</v>
      </c>
      <c r="F17" s="3" t="s">
        <v>458</v>
      </c>
    </row>
    <row r="18" spans="1:6">
      <c r="A18" s="14">
        <v>42032</v>
      </c>
      <c r="B18" s="51" t="s">
        <v>472</v>
      </c>
      <c r="C18" s="3" t="s">
        <v>462</v>
      </c>
      <c r="D18" s="3">
        <v>1</v>
      </c>
      <c r="E18" s="3">
        <v>7450</v>
      </c>
      <c r="F18" s="3" t="s">
        <v>473</v>
      </c>
    </row>
    <row r="19" spans="1:6">
      <c r="A19" s="14">
        <v>42033</v>
      </c>
      <c r="B19" s="51" t="s">
        <v>474</v>
      </c>
      <c r="C19" s="3" t="s">
        <v>462</v>
      </c>
      <c r="D19" s="3">
        <v>14</v>
      </c>
      <c r="E19" s="3">
        <v>104300</v>
      </c>
      <c r="F19" s="3" t="s">
        <v>473</v>
      </c>
    </row>
    <row r="20" spans="1:6">
      <c r="A20" s="14">
        <v>42036</v>
      </c>
      <c r="B20" s="51" t="s">
        <v>475</v>
      </c>
      <c r="C20" s="3" t="s">
        <v>440</v>
      </c>
      <c r="D20" s="3">
        <v>13</v>
      </c>
      <c r="E20" s="3">
        <v>82550</v>
      </c>
      <c r="F20" s="3" t="s">
        <v>463</v>
      </c>
    </row>
    <row r="21" spans="1:6">
      <c r="A21" s="14">
        <v>42037</v>
      </c>
      <c r="B21" s="51" t="s">
        <v>476</v>
      </c>
      <c r="C21" s="3" t="s">
        <v>440</v>
      </c>
      <c r="D21" s="3">
        <v>15</v>
      </c>
      <c r="E21" s="3">
        <v>95250</v>
      </c>
      <c r="F21" s="3" t="s">
        <v>465</v>
      </c>
    </row>
    <row r="22" spans="1:6">
      <c r="A22" s="14">
        <v>42038</v>
      </c>
      <c r="B22" s="51" t="s">
        <v>477</v>
      </c>
      <c r="C22" s="3" t="s">
        <v>441</v>
      </c>
      <c r="D22" s="3">
        <v>15</v>
      </c>
      <c r="E22" s="3">
        <v>289500</v>
      </c>
      <c r="F22" s="3" t="s">
        <v>445</v>
      </c>
    </row>
    <row r="23" spans="1:6">
      <c r="A23" s="14">
        <v>42039</v>
      </c>
      <c r="B23" s="51" t="s">
        <v>478</v>
      </c>
      <c r="C23" s="3" t="s">
        <v>441</v>
      </c>
      <c r="D23" s="3">
        <v>17</v>
      </c>
      <c r="E23" s="3">
        <v>328100</v>
      </c>
      <c r="F23" s="3" t="s">
        <v>445</v>
      </c>
    </row>
    <row r="24" spans="1:6">
      <c r="A24" s="14">
        <v>42040</v>
      </c>
      <c r="B24" s="51" t="s">
        <v>479</v>
      </c>
      <c r="C24" s="3" t="s">
        <v>457</v>
      </c>
      <c r="D24" s="3">
        <v>20</v>
      </c>
      <c r="E24" s="3">
        <v>77000</v>
      </c>
      <c r="F24" s="3" t="s">
        <v>473</v>
      </c>
    </row>
    <row r="25" spans="1:6">
      <c r="A25" s="14">
        <v>42043</v>
      </c>
      <c r="B25" s="51" t="s">
        <v>480</v>
      </c>
      <c r="C25" s="3" t="s">
        <v>457</v>
      </c>
      <c r="D25" s="3">
        <v>1</v>
      </c>
      <c r="E25" s="3">
        <v>3850</v>
      </c>
      <c r="F25" s="3" t="s">
        <v>473</v>
      </c>
    </row>
    <row r="26" spans="1:6">
      <c r="A26" s="14">
        <v>42044</v>
      </c>
      <c r="B26" s="51" t="s">
        <v>481</v>
      </c>
      <c r="C26" s="3" t="s">
        <v>467</v>
      </c>
      <c r="D26" s="3">
        <v>18</v>
      </c>
      <c r="E26" s="3">
        <v>155700</v>
      </c>
      <c r="F26" s="3" t="s">
        <v>463</v>
      </c>
    </row>
    <row r="27" spans="1:6">
      <c r="A27" s="14">
        <v>42044</v>
      </c>
      <c r="B27" s="51" t="s">
        <v>482</v>
      </c>
      <c r="C27" s="3" t="s">
        <v>467</v>
      </c>
      <c r="D27" s="3">
        <v>8</v>
      </c>
      <c r="E27" s="3">
        <v>69200</v>
      </c>
      <c r="F27" s="3" t="s">
        <v>463</v>
      </c>
    </row>
    <row r="28" spans="1:6">
      <c r="A28" s="14">
        <v>42045</v>
      </c>
      <c r="B28" s="51" t="s">
        <v>483</v>
      </c>
      <c r="C28" s="3" t="s">
        <v>467</v>
      </c>
      <c r="D28" s="3">
        <v>16</v>
      </c>
      <c r="E28" s="3">
        <v>138400</v>
      </c>
      <c r="F28" s="3" t="s">
        <v>448</v>
      </c>
    </row>
    <row r="29" spans="1:6">
      <c r="A29" s="14">
        <v>42046</v>
      </c>
      <c r="B29" s="51" t="s">
        <v>484</v>
      </c>
      <c r="C29" s="3" t="s">
        <v>467</v>
      </c>
      <c r="D29" s="3">
        <v>12</v>
      </c>
      <c r="E29" s="3">
        <v>103800</v>
      </c>
      <c r="F29" s="3" t="s">
        <v>432</v>
      </c>
    </row>
    <row r="30" spans="1:6">
      <c r="A30" s="14">
        <v>42047</v>
      </c>
      <c r="B30" s="51" t="s">
        <v>485</v>
      </c>
      <c r="C30" s="3" t="s">
        <v>462</v>
      </c>
      <c r="D30" s="3">
        <v>1</v>
      </c>
      <c r="E30" s="3">
        <v>7450</v>
      </c>
      <c r="F30" s="3" t="s">
        <v>458</v>
      </c>
    </row>
    <row r="31" spans="1:6">
      <c r="A31" s="14">
        <v>42050</v>
      </c>
      <c r="B31" s="51" t="s">
        <v>486</v>
      </c>
      <c r="C31" s="3" t="s">
        <v>462</v>
      </c>
      <c r="D31" s="3">
        <v>7</v>
      </c>
      <c r="E31" s="3">
        <v>52150</v>
      </c>
      <c r="F31" s="3" t="s">
        <v>460</v>
      </c>
    </row>
    <row r="32" spans="1:6">
      <c r="A32" s="14">
        <v>42051</v>
      </c>
      <c r="B32" s="51" t="s">
        <v>487</v>
      </c>
      <c r="C32" s="3" t="s">
        <v>439</v>
      </c>
      <c r="D32" s="3">
        <v>16</v>
      </c>
      <c r="E32" s="3">
        <v>40800</v>
      </c>
      <c r="F32" s="3" t="s">
        <v>469</v>
      </c>
    </row>
    <row r="33" spans="1:6">
      <c r="A33" s="14">
        <v>42052</v>
      </c>
      <c r="B33" s="51" t="s">
        <v>488</v>
      </c>
      <c r="C33" s="3" t="s">
        <v>441</v>
      </c>
      <c r="D33" s="3">
        <v>5</v>
      </c>
      <c r="E33" s="3">
        <v>96500</v>
      </c>
      <c r="F33" s="3" t="s">
        <v>455</v>
      </c>
    </row>
    <row r="34" spans="1:6">
      <c r="A34" s="14">
        <v>42053</v>
      </c>
      <c r="B34" s="51" t="s">
        <v>489</v>
      </c>
      <c r="C34" s="3" t="s">
        <v>467</v>
      </c>
      <c r="D34" s="3">
        <v>13</v>
      </c>
      <c r="E34" s="3">
        <v>112450</v>
      </c>
      <c r="F34" s="3" t="s">
        <v>448</v>
      </c>
    </row>
    <row r="35" spans="1:6">
      <c r="A35" s="14">
        <v>42054</v>
      </c>
      <c r="B35" s="51" t="s">
        <v>490</v>
      </c>
      <c r="C35" s="3" t="s">
        <v>467</v>
      </c>
      <c r="D35" s="3">
        <v>13</v>
      </c>
      <c r="E35" s="3">
        <v>112450</v>
      </c>
      <c r="F35" s="3" t="s">
        <v>432</v>
      </c>
    </row>
    <row r="36" spans="1:6">
      <c r="A36" s="14">
        <v>42057</v>
      </c>
      <c r="B36" s="51" t="s">
        <v>491</v>
      </c>
      <c r="C36" s="3" t="s">
        <v>439</v>
      </c>
      <c r="D36" s="3">
        <v>14</v>
      </c>
      <c r="E36" s="3">
        <v>35700</v>
      </c>
      <c r="F36" s="3" t="s">
        <v>445</v>
      </c>
    </row>
    <row r="37" spans="1:6">
      <c r="A37" s="14">
        <v>42058</v>
      </c>
      <c r="B37" s="51" t="s">
        <v>492</v>
      </c>
      <c r="C37" s="3" t="s">
        <v>439</v>
      </c>
      <c r="D37" s="3">
        <v>13</v>
      </c>
      <c r="E37" s="3">
        <v>33150</v>
      </c>
      <c r="F37" s="3" t="s">
        <v>445</v>
      </c>
    </row>
    <row r="38" spans="1:6">
      <c r="A38" s="14">
        <v>42058</v>
      </c>
      <c r="B38" s="51" t="s">
        <v>493</v>
      </c>
      <c r="C38" s="3" t="s">
        <v>439</v>
      </c>
      <c r="D38" s="3">
        <v>4</v>
      </c>
      <c r="E38" s="3">
        <v>10200</v>
      </c>
      <c r="F38" s="3" t="s">
        <v>445</v>
      </c>
    </row>
    <row r="39" spans="1:6">
      <c r="A39" s="14">
        <v>42059</v>
      </c>
      <c r="B39" s="51" t="s">
        <v>494</v>
      </c>
      <c r="C39" s="3" t="s">
        <v>439</v>
      </c>
      <c r="D39" s="3">
        <v>20</v>
      </c>
      <c r="E39" s="3">
        <v>51000</v>
      </c>
      <c r="F39" s="3" t="s">
        <v>460</v>
      </c>
    </row>
    <row r="40" spans="1:6">
      <c r="A40" s="14">
        <v>42060</v>
      </c>
      <c r="B40" s="51" t="s">
        <v>495</v>
      </c>
      <c r="C40" s="3" t="s">
        <v>453</v>
      </c>
      <c r="D40" s="3">
        <v>6</v>
      </c>
      <c r="E40" s="3">
        <v>10500</v>
      </c>
      <c r="F40" s="3" t="s">
        <v>448</v>
      </c>
    </row>
    <row r="41" spans="1:6">
      <c r="A41" s="14">
        <v>42061</v>
      </c>
      <c r="B41" s="51" t="s">
        <v>496</v>
      </c>
      <c r="C41" s="3" t="s">
        <v>453</v>
      </c>
      <c r="D41" s="3">
        <v>17</v>
      </c>
      <c r="E41" s="3">
        <v>29750</v>
      </c>
      <c r="F41" s="3" t="s">
        <v>432</v>
      </c>
    </row>
    <row r="42" spans="1:6">
      <c r="A42" s="14">
        <v>42064</v>
      </c>
      <c r="B42" s="51" t="s">
        <v>497</v>
      </c>
      <c r="C42" s="3" t="s">
        <v>467</v>
      </c>
      <c r="D42" s="3">
        <v>16</v>
      </c>
      <c r="E42" s="3">
        <v>138400</v>
      </c>
      <c r="F42" s="3" t="s">
        <v>463</v>
      </c>
    </row>
    <row r="43" spans="1:6">
      <c r="A43" s="14">
        <v>42065</v>
      </c>
      <c r="B43" s="51" t="s">
        <v>498</v>
      </c>
      <c r="C43" s="3" t="s">
        <v>467</v>
      </c>
      <c r="D43" s="3">
        <v>8</v>
      </c>
      <c r="E43" s="3">
        <v>69200</v>
      </c>
      <c r="F43" s="3" t="s">
        <v>465</v>
      </c>
    </row>
    <row r="44" spans="1:6">
      <c r="A44" s="14">
        <v>42066</v>
      </c>
      <c r="B44" s="51" t="s">
        <v>499</v>
      </c>
      <c r="C44" s="3" t="s">
        <v>441</v>
      </c>
      <c r="D44" s="3">
        <v>6</v>
      </c>
      <c r="E44" s="3">
        <v>115800</v>
      </c>
      <c r="F44" s="3" t="s">
        <v>473</v>
      </c>
    </row>
    <row r="45" spans="1:6">
      <c r="A45" s="14">
        <v>42067</v>
      </c>
      <c r="B45" s="51" t="s">
        <v>500</v>
      </c>
      <c r="C45" s="3" t="s">
        <v>441</v>
      </c>
      <c r="D45" s="3">
        <v>15</v>
      </c>
      <c r="E45" s="3">
        <v>289500</v>
      </c>
      <c r="F45" s="3" t="s">
        <v>473</v>
      </c>
    </row>
    <row r="46" spans="1:6">
      <c r="A46" s="14">
        <v>42068</v>
      </c>
      <c r="B46" s="51" t="s">
        <v>501</v>
      </c>
      <c r="C46" s="3" t="s">
        <v>462</v>
      </c>
      <c r="D46" s="3">
        <v>17</v>
      </c>
      <c r="E46" s="3">
        <v>126650</v>
      </c>
      <c r="F46" s="3" t="s">
        <v>469</v>
      </c>
    </row>
    <row r="47" spans="1:6">
      <c r="A47" s="14">
        <v>42071</v>
      </c>
      <c r="B47" s="51" t="s">
        <v>502</v>
      </c>
      <c r="C47" s="3" t="s">
        <v>462</v>
      </c>
      <c r="D47" s="3">
        <v>11</v>
      </c>
      <c r="E47" s="3">
        <v>81950</v>
      </c>
      <c r="F47" s="3" t="s">
        <v>432</v>
      </c>
    </row>
    <row r="48" spans="1:6">
      <c r="A48" s="14">
        <v>42072</v>
      </c>
      <c r="B48" s="51" t="s">
        <v>503</v>
      </c>
      <c r="C48" s="3" t="s">
        <v>467</v>
      </c>
      <c r="D48" s="3">
        <v>14</v>
      </c>
      <c r="E48" s="3">
        <v>121100</v>
      </c>
      <c r="F48" s="3" t="s">
        <v>463</v>
      </c>
    </row>
    <row r="49" spans="1:6">
      <c r="A49" s="14">
        <v>42072</v>
      </c>
      <c r="B49" s="51" t="s">
        <v>504</v>
      </c>
      <c r="C49" s="3" t="s">
        <v>467</v>
      </c>
      <c r="D49" s="3">
        <v>17</v>
      </c>
      <c r="E49" s="3">
        <v>147050</v>
      </c>
      <c r="F49" s="3" t="s">
        <v>469</v>
      </c>
    </row>
    <row r="50" spans="1:6">
      <c r="A50" s="14">
        <v>42073</v>
      </c>
      <c r="B50" s="51" t="s">
        <v>505</v>
      </c>
      <c r="C50" s="3" t="s">
        <v>467</v>
      </c>
      <c r="D50" s="3">
        <v>6</v>
      </c>
      <c r="E50" s="3">
        <v>51900</v>
      </c>
      <c r="F50" s="3" t="s">
        <v>473</v>
      </c>
    </row>
    <row r="51" spans="1:6">
      <c r="A51" s="14">
        <v>42074</v>
      </c>
      <c r="B51" s="51" t="s">
        <v>506</v>
      </c>
      <c r="C51" s="3" t="s">
        <v>467</v>
      </c>
      <c r="D51" s="3">
        <v>6</v>
      </c>
      <c r="E51" s="3">
        <v>51900</v>
      </c>
      <c r="F51" s="3" t="s">
        <v>473</v>
      </c>
    </row>
    <row r="52" spans="1:6">
      <c r="A52" s="14">
        <v>42075</v>
      </c>
      <c r="B52" s="51" t="s">
        <v>507</v>
      </c>
      <c r="C52" s="3" t="s">
        <v>441</v>
      </c>
      <c r="D52" s="3">
        <v>10</v>
      </c>
      <c r="E52" s="3">
        <v>193000</v>
      </c>
      <c r="F52" s="3" t="s">
        <v>473</v>
      </c>
    </row>
    <row r="53" spans="1:6">
      <c r="A53" s="14">
        <v>42078</v>
      </c>
      <c r="B53" s="51" t="s">
        <v>508</v>
      </c>
      <c r="C53" s="3" t="s">
        <v>441</v>
      </c>
      <c r="D53" s="3">
        <v>5</v>
      </c>
      <c r="E53" s="3">
        <v>96500</v>
      </c>
      <c r="F53" s="3" t="s">
        <v>473</v>
      </c>
    </row>
    <row r="54" spans="1:6">
      <c r="A54" s="14">
        <v>42079</v>
      </c>
      <c r="B54" s="51" t="s">
        <v>509</v>
      </c>
      <c r="C54" s="3" t="s">
        <v>453</v>
      </c>
      <c r="D54" s="3">
        <v>2</v>
      </c>
      <c r="E54" s="3">
        <v>3500</v>
      </c>
      <c r="F54" s="3" t="s">
        <v>463</v>
      </c>
    </row>
    <row r="55" spans="1:6">
      <c r="A55" s="14">
        <v>42080</v>
      </c>
      <c r="B55" s="51" t="s">
        <v>510</v>
      </c>
      <c r="C55" s="3" t="s">
        <v>453</v>
      </c>
      <c r="D55" s="3">
        <v>19</v>
      </c>
      <c r="E55" s="3">
        <v>33250</v>
      </c>
      <c r="F55" s="3" t="s">
        <v>465</v>
      </c>
    </row>
    <row r="56" spans="1:6">
      <c r="A56" s="14">
        <v>42081</v>
      </c>
      <c r="B56" s="51" t="s">
        <v>511</v>
      </c>
      <c r="C56" s="3" t="s">
        <v>453</v>
      </c>
      <c r="D56" s="3">
        <v>17</v>
      </c>
      <c r="E56" s="3">
        <v>29750</v>
      </c>
      <c r="F56" s="3" t="s">
        <v>448</v>
      </c>
    </row>
    <row r="57" spans="1:6">
      <c r="A57" s="14">
        <v>42082</v>
      </c>
      <c r="B57" s="51" t="s">
        <v>512</v>
      </c>
      <c r="C57" s="3" t="s">
        <v>462</v>
      </c>
      <c r="D57" s="3">
        <v>6</v>
      </c>
      <c r="E57" s="3">
        <v>44700</v>
      </c>
      <c r="F57" s="3" t="s">
        <v>432</v>
      </c>
    </row>
    <row r="58" spans="1:6">
      <c r="A58" s="14">
        <v>42085</v>
      </c>
      <c r="B58" s="51" t="s">
        <v>513</v>
      </c>
      <c r="C58" s="3" t="s">
        <v>462</v>
      </c>
      <c r="D58" s="3">
        <v>18</v>
      </c>
      <c r="E58" s="3">
        <v>134100</v>
      </c>
      <c r="F58" s="3" t="s">
        <v>448</v>
      </c>
    </row>
    <row r="59" spans="1:6">
      <c r="A59" s="14">
        <v>42086</v>
      </c>
      <c r="B59" s="51" t="s">
        <v>514</v>
      </c>
      <c r="C59" s="3" t="s">
        <v>439</v>
      </c>
      <c r="D59" s="3">
        <v>9</v>
      </c>
      <c r="E59" s="3">
        <v>22950</v>
      </c>
      <c r="F59" s="3" t="s">
        <v>463</v>
      </c>
    </row>
    <row r="60" spans="1:6">
      <c r="A60" s="14">
        <v>42086</v>
      </c>
      <c r="B60" s="51" t="s">
        <v>515</v>
      </c>
      <c r="C60" s="3" t="s">
        <v>439</v>
      </c>
      <c r="D60" s="3">
        <v>2</v>
      </c>
      <c r="E60" s="3">
        <v>5100</v>
      </c>
      <c r="F60" s="3" t="s">
        <v>463</v>
      </c>
    </row>
    <row r="61" spans="1:6">
      <c r="A61" s="14">
        <v>42087</v>
      </c>
      <c r="B61" s="51" t="s">
        <v>516</v>
      </c>
      <c r="C61" s="3" t="s">
        <v>439</v>
      </c>
      <c r="D61" s="3">
        <v>17</v>
      </c>
      <c r="E61" s="3">
        <v>43350</v>
      </c>
      <c r="F61" s="3" t="s">
        <v>465</v>
      </c>
    </row>
    <row r="62" spans="1:6">
      <c r="A62" s="14">
        <v>42088</v>
      </c>
      <c r="B62" s="51" t="s">
        <v>517</v>
      </c>
      <c r="C62" s="3" t="s">
        <v>467</v>
      </c>
      <c r="D62" s="3">
        <v>12</v>
      </c>
      <c r="E62" s="3">
        <v>103800</v>
      </c>
      <c r="F62" s="3" t="s">
        <v>445</v>
      </c>
    </row>
    <row r="63" spans="1:6">
      <c r="A63" s="14">
        <v>42089</v>
      </c>
      <c r="B63" s="51" t="s">
        <v>518</v>
      </c>
      <c r="C63" s="3" t="s">
        <v>467</v>
      </c>
      <c r="D63" s="3">
        <v>16</v>
      </c>
      <c r="E63" s="3">
        <v>138400</v>
      </c>
      <c r="F63" s="3" t="s">
        <v>445</v>
      </c>
    </row>
    <row r="64" spans="1:6">
      <c r="A64" s="14">
        <v>42092</v>
      </c>
      <c r="B64" s="51" t="s">
        <v>519</v>
      </c>
      <c r="C64" s="3" t="s">
        <v>467</v>
      </c>
      <c r="D64" s="3">
        <v>14</v>
      </c>
      <c r="E64" s="3">
        <v>121100</v>
      </c>
      <c r="F64" s="3" t="s">
        <v>463</v>
      </c>
    </row>
    <row r="65" spans="1:6">
      <c r="A65" s="14">
        <v>42093</v>
      </c>
      <c r="B65" s="51" t="s">
        <v>520</v>
      </c>
      <c r="C65" s="3" t="s">
        <v>467</v>
      </c>
      <c r="D65" s="3">
        <v>10</v>
      </c>
      <c r="E65" s="3">
        <v>86500</v>
      </c>
      <c r="F65" s="3" t="s">
        <v>465</v>
      </c>
    </row>
    <row r="66" spans="1:6">
      <c r="A66" s="14">
        <v>42094</v>
      </c>
      <c r="B66" s="51" t="s">
        <v>521</v>
      </c>
      <c r="C66" s="3" t="s">
        <v>441</v>
      </c>
      <c r="D66" s="3">
        <v>16</v>
      </c>
      <c r="E66" s="3">
        <v>308800</v>
      </c>
      <c r="F66" s="3" t="s">
        <v>458</v>
      </c>
    </row>
    <row r="67" spans="1:6">
      <c r="A67" s="14">
        <v>42095</v>
      </c>
      <c r="B67" s="51" t="s">
        <v>522</v>
      </c>
      <c r="C67" s="3" t="s">
        <v>441</v>
      </c>
      <c r="D67" s="3">
        <v>15</v>
      </c>
      <c r="E67" s="3">
        <v>289500</v>
      </c>
      <c r="F67" s="3" t="s">
        <v>460</v>
      </c>
    </row>
    <row r="68" spans="1:6">
      <c r="A68" s="14">
        <v>42096</v>
      </c>
      <c r="B68" s="51" t="s">
        <v>523</v>
      </c>
      <c r="C68" s="3" t="s">
        <v>457</v>
      </c>
      <c r="D68" s="3">
        <v>2</v>
      </c>
      <c r="E68" s="3">
        <v>7700</v>
      </c>
      <c r="F68" s="3" t="s">
        <v>463</v>
      </c>
    </row>
    <row r="69" spans="1:6">
      <c r="A69" s="14">
        <v>42099</v>
      </c>
      <c r="B69" s="51" t="s">
        <v>524</v>
      </c>
      <c r="C69" s="3" t="s">
        <v>457</v>
      </c>
      <c r="D69" s="3">
        <v>16</v>
      </c>
      <c r="E69" s="3">
        <v>61600</v>
      </c>
      <c r="F69" s="3" t="s">
        <v>465</v>
      </c>
    </row>
    <row r="70" spans="1:6">
      <c r="A70" s="14">
        <v>42100</v>
      </c>
      <c r="B70" s="51" t="s">
        <v>525</v>
      </c>
      <c r="C70" s="3" t="s">
        <v>462</v>
      </c>
      <c r="D70" s="3">
        <v>13</v>
      </c>
      <c r="E70" s="3">
        <v>96850</v>
      </c>
      <c r="F70" s="3" t="s">
        <v>432</v>
      </c>
    </row>
    <row r="71" spans="1:6">
      <c r="A71" s="14">
        <v>42100</v>
      </c>
      <c r="B71" s="51" t="s">
        <v>526</v>
      </c>
      <c r="C71" s="3" t="s">
        <v>462</v>
      </c>
      <c r="D71" s="3">
        <v>13</v>
      </c>
      <c r="E71" s="3">
        <v>96850</v>
      </c>
      <c r="F71" s="3" t="s">
        <v>432</v>
      </c>
    </row>
    <row r="72" spans="1:6">
      <c r="A72" s="14">
        <v>42101</v>
      </c>
      <c r="B72" s="51" t="s">
        <v>527</v>
      </c>
      <c r="C72" s="3" t="s">
        <v>441</v>
      </c>
      <c r="D72" s="3">
        <v>4</v>
      </c>
      <c r="E72" s="3">
        <v>77200</v>
      </c>
      <c r="F72" s="3" t="s">
        <v>463</v>
      </c>
    </row>
    <row r="73" spans="1:6">
      <c r="A73" s="14">
        <v>42102</v>
      </c>
      <c r="B73" s="51" t="s">
        <v>528</v>
      </c>
      <c r="C73" s="3" t="s">
        <v>441</v>
      </c>
      <c r="D73" s="3">
        <v>10</v>
      </c>
      <c r="E73" s="3">
        <v>193000</v>
      </c>
      <c r="F73" s="3" t="s">
        <v>465</v>
      </c>
    </row>
    <row r="74" spans="1:6">
      <c r="A74" s="14">
        <v>42103</v>
      </c>
      <c r="B74" s="51" t="s">
        <v>529</v>
      </c>
      <c r="C74" s="3" t="s">
        <v>467</v>
      </c>
      <c r="D74" s="3">
        <v>16</v>
      </c>
      <c r="E74" s="3">
        <v>138400</v>
      </c>
      <c r="F74" s="3" t="s">
        <v>458</v>
      </c>
    </row>
    <row r="75" spans="1:6">
      <c r="A75" s="14">
        <v>42106</v>
      </c>
      <c r="B75" s="51" t="s">
        <v>530</v>
      </c>
      <c r="C75" s="3" t="s">
        <v>467</v>
      </c>
      <c r="D75" s="3">
        <v>5</v>
      </c>
      <c r="E75" s="3">
        <v>43250</v>
      </c>
      <c r="F75" s="3" t="s">
        <v>460</v>
      </c>
    </row>
    <row r="76" spans="1:6">
      <c r="A76" s="14">
        <v>42107</v>
      </c>
      <c r="B76" s="51" t="s">
        <v>531</v>
      </c>
      <c r="C76" s="3" t="s">
        <v>462</v>
      </c>
      <c r="D76" s="3">
        <v>19</v>
      </c>
      <c r="E76" s="3">
        <v>141550</v>
      </c>
      <c r="F76" s="3" t="s">
        <v>445</v>
      </c>
    </row>
    <row r="77" spans="1:6">
      <c r="A77" s="14">
        <v>42108</v>
      </c>
      <c r="B77" s="51" t="s">
        <v>532</v>
      </c>
      <c r="C77" s="3" t="s">
        <v>462</v>
      </c>
      <c r="D77" s="3">
        <v>1</v>
      </c>
      <c r="E77" s="3">
        <v>7450</v>
      </c>
      <c r="F77" s="3" t="s">
        <v>445</v>
      </c>
    </row>
    <row r="78" spans="1:6">
      <c r="A78" s="14">
        <v>42109</v>
      </c>
      <c r="B78" s="51" t="s">
        <v>533</v>
      </c>
      <c r="C78" s="3" t="s">
        <v>440</v>
      </c>
      <c r="D78" s="3">
        <v>5</v>
      </c>
      <c r="E78" s="3">
        <v>31750</v>
      </c>
      <c r="F78" s="3" t="s">
        <v>473</v>
      </c>
    </row>
    <row r="79" spans="1:6">
      <c r="A79" s="14">
        <v>42110</v>
      </c>
      <c r="B79" s="51" t="s">
        <v>534</v>
      </c>
      <c r="C79" s="3" t="s">
        <v>440</v>
      </c>
      <c r="D79" s="3">
        <v>19</v>
      </c>
      <c r="E79" s="3">
        <v>120650</v>
      </c>
      <c r="F79" s="3" t="s">
        <v>473</v>
      </c>
    </row>
    <row r="80" spans="1:6">
      <c r="A80" s="14">
        <v>42113</v>
      </c>
      <c r="B80" s="51" t="s">
        <v>535</v>
      </c>
      <c r="C80" s="3" t="s">
        <v>440</v>
      </c>
      <c r="D80" s="3">
        <v>7</v>
      </c>
      <c r="E80" s="3">
        <v>44450</v>
      </c>
      <c r="F80" s="3" t="s">
        <v>445</v>
      </c>
    </row>
    <row r="81" spans="1:6">
      <c r="A81" s="14">
        <v>42114</v>
      </c>
      <c r="B81" s="51" t="s">
        <v>536</v>
      </c>
      <c r="C81" s="3" t="s">
        <v>439</v>
      </c>
      <c r="D81" s="3">
        <v>11</v>
      </c>
      <c r="E81" s="3">
        <v>28050</v>
      </c>
      <c r="F81" s="3" t="s">
        <v>458</v>
      </c>
    </row>
    <row r="82" spans="1:6">
      <c r="A82" s="14">
        <v>42114</v>
      </c>
      <c r="B82" s="51" t="s">
        <v>537</v>
      </c>
      <c r="C82" s="3" t="s">
        <v>439</v>
      </c>
      <c r="D82" s="3">
        <v>3</v>
      </c>
      <c r="E82" s="3">
        <v>7650</v>
      </c>
      <c r="F82" s="3" t="s">
        <v>458</v>
      </c>
    </row>
    <row r="83" spans="1:6">
      <c r="A83" s="14">
        <v>42115</v>
      </c>
      <c r="B83" s="51" t="s">
        <v>538</v>
      </c>
      <c r="C83" s="3" t="s">
        <v>439</v>
      </c>
      <c r="D83" s="3">
        <v>4</v>
      </c>
      <c r="E83" s="3">
        <v>10200</v>
      </c>
      <c r="F83" s="3" t="s">
        <v>460</v>
      </c>
    </row>
    <row r="84" spans="1:6">
      <c r="A84" s="14">
        <v>42116</v>
      </c>
      <c r="B84" s="51" t="s">
        <v>539</v>
      </c>
      <c r="C84" s="3" t="s">
        <v>453</v>
      </c>
      <c r="D84" s="3">
        <v>13</v>
      </c>
      <c r="E84" s="3">
        <v>22750</v>
      </c>
      <c r="F84" s="3" t="s">
        <v>445</v>
      </c>
    </row>
    <row r="85" spans="1:6">
      <c r="A85" s="14">
        <v>42117</v>
      </c>
      <c r="B85" s="51" t="s">
        <v>540</v>
      </c>
      <c r="C85" s="3" t="s">
        <v>457</v>
      </c>
      <c r="D85" s="3">
        <v>3</v>
      </c>
      <c r="E85" s="3">
        <v>11550</v>
      </c>
      <c r="F85" s="3" t="s">
        <v>448</v>
      </c>
    </row>
    <row r="86" spans="1:6">
      <c r="A86" s="14">
        <v>42120</v>
      </c>
      <c r="B86" s="51" t="s">
        <v>541</v>
      </c>
      <c r="C86" s="3" t="s">
        <v>457</v>
      </c>
      <c r="D86" s="3">
        <v>17</v>
      </c>
      <c r="E86" s="3">
        <v>65450</v>
      </c>
      <c r="F86" s="3" t="s">
        <v>432</v>
      </c>
    </row>
    <row r="87" spans="1:6">
      <c r="A87" s="14">
        <v>42121</v>
      </c>
      <c r="B87" s="51" t="s">
        <v>542</v>
      </c>
      <c r="C87" s="3" t="s">
        <v>439</v>
      </c>
      <c r="D87" s="3">
        <v>3</v>
      </c>
      <c r="E87" s="3">
        <v>7650</v>
      </c>
      <c r="F87" s="3" t="s">
        <v>469</v>
      </c>
    </row>
    <row r="88" spans="1:6">
      <c r="A88" s="14">
        <v>42122</v>
      </c>
      <c r="B88" s="51" t="s">
        <v>543</v>
      </c>
      <c r="C88" s="3" t="s">
        <v>439</v>
      </c>
      <c r="D88" s="3">
        <v>6</v>
      </c>
      <c r="E88" s="3">
        <v>15300</v>
      </c>
      <c r="F88" s="3" t="s">
        <v>455</v>
      </c>
    </row>
    <row r="89" spans="1:6">
      <c r="A89" s="14">
        <v>42123</v>
      </c>
      <c r="B89" s="51" t="s">
        <v>544</v>
      </c>
      <c r="C89" s="3" t="s">
        <v>441</v>
      </c>
      <c r="D89" s="3">
        <v>19</v>
      </c>
      <c r="E89" s="3">
        <v>366700</v>
      </c>
      <c r="F89" s="3" t="s">
        <v>458</v>
      </c>
    </row>
    <row r="90" spans="1:6">
      <c r="A90" s="14">
        <v>42124</v>
      </c>
      <c r="B90" s="51" t="s">
        <v>545</v>
      </c>
      <c r="C90" s="3" t="s">
        <v>441</v>
      </c>
      <c r="D90" s="3">
        <v>3</v>
      </c>
      <c r="E90" s="3">
        <v>57900</v>
      </c>
      <c r="F90" s="3" t="s">
        <v>460</v>
      </c>
    </row>
    <row r="91" spans="1:6">
      <c r="A91" s="14">
        <v>42127</v>
      </c>
      <c r="B91" s="51" t="s">
        <v>546</v>
      </c>
      <c r="C91" s="3" t="s">
        <v>467</v>
      </c>
      <c r="D91" s="3">
        <v>15</v>
      </c>
      <c r="E91" s="3">
        <v>129750</v>
      </c>
      <c r="F91" s="3" t="s">
        <v>445</v>
      </c>
    </row>
    <row r="92" spans="1:6">
      <c r="A92" s="14">
        <v>42128</v>
      </c>
      <c r="B92" s="51" t="s">
        <v>547</v>
      </c>
      <c r="C92" s="3" t="s">
        <v>439</v>
      </c>
      <c r="D92" s="3">
        <v>20</v>
      </c>
      <c r="E92" s="3">
        <v>51000</v>
      </c>
      <c r="F92" s="3" t="s">
        <v>460</v>
      </c>
    </row>
    <row r="93" spans="1:6">
      <c r="A93" s="14">
        <v>42128</v>
      </c>
      <c r="B93" s="51" t="s">
        <v>548</v>
      </c>
      <c r="C93" s="3" t="s">
        <v>439</v>
      </c>
      <c r="D93" s="3">
        <v>5</v>
      </c>
      <c r="E93" s="3">
        <v>12750</v>
      </c>
      <c r="F93" s="3" t="s">
        <v>460</v>
      </c>
    </row>
    <row r="94" spans="1:6">
      <c r="A94" s="14">
        <v>42129</v>
      </c>
      <c r="B94" s="51" t="s">
        <v>549</v>
      </c>
      <c r="C94" s="3" t="s">
        <v>439</v>
      </c>
      <c r="D94" s="3">
        <v>10</v>
      </c>
      <c r="E94" s="3">
        <v>25500</v>
      </c>
      <c r="F94" s="3" t="s">
        <v>465</v>
      </c>
    </row>
    <row r="95" spans="1:6">
      <c r="A95" s="14">
        <v>42130</v>
      </c>
      <c r="B95" s="51" t="s">
        <v>550</v>
      </c>
      <c r="C95" s="3" t="s">
        <v>439</v>
      </c>
      <c r="D95" s="3">
        <v>20</v>
      </c>
      <c r="E95" s="3">
        <v>51000</v>
      </c>
      <c r="F95" s="3" t="s">
        <v>458</v>
      </c>
    </row>
    <row r="96" spans="1:6">
      <c r="A96" s="14">
        <v>42131</v>
      </c>
      <c r="B96" s="51" t="s">
        <v>551</v>
      </c>
      <c r="C96" s="3" t="s">
        <v>439</v>
      </c>
      <c r="D96" s="3">
        <v>14</v>
      </c>
      <c r="E96" s="3">
        <v>35700</v>
      </c>
      <c r="F96" s="3" t="s">
        <v>460</v>
      </c>
    </row>
    <row r="97" spans="1:6">
      <c r="A97" s="14">
        <v>42134</v>
      </c>
      <c r="B97" s="51" t="s">
        <v>552</v>
      </c>
      <c r="C97" s="3" t="s">
        <v>467</v>
      </c>
      <c r="D97" s="3">
        <v>10</v>
      </c>
      <c r="E97" s="3">
        <v>86500</v>
      </c>
      <c r="F97" s="3" t="s">
        <v>473</v>
      </c>
    </row>
    <row r="98" spans="1:6">
      <c r="A98" s="14">
        <v>42135</v>
      </c>
      <c r="B98" s="51" t="s">
        <v>553</v>
      </c>
      <c r="C98" s="3" t="s">
        <v>467</v>
      </c>
      <c r="D98" s="3">
        <v>10</v>
      </c>
      <c r="E98" s="3">
        <v>86500</v>
      </c>
      <c r="F98" s="3" t="s">
        <v>473</v>
      </c>
    </row>
    <row r="99" spans="1:6">
      <c r="A99" s="14">
        <v>42136</v>
      </c>
      <c r="B99" s="51" t="s">
        <v>554</v>
      </c>
      <c r="C99" s="3" t="s">
        <v>453</v>
      </c>
      <c r="D99" s="3">
        <v>15</v>
      </c>
      <c r="E99" s="3">
        <v>26250</v>
      </c>
      <c r="F99" s="3" t="s">
        <v>463</v>
      </c>
    </row>
    <row r="100" spans="1:6">
      <c r="A100" s="14">
        <v>42137</v>
      </c>
      <c r="B100" s="51" t="s">
        <v>555</v>
      </c>
      <c r="C100" s="3" t="s">
        <v>453</v>
      </c>
      <c r="D100" s="3">
        <v>9</v>
      </c>
      <c r="E100" s="3">
        <v>15750</v>
      </c>
      <c r="F100" s="3" t="s">
        <v>465</v>
      </c>
    </row>
    <row r="101" spans="1:6">
      <c r="A101" s="14">
        <v>42138</v>
      </c>
      <c r="B101" s="51" t="s">
        <v>556</v>
      </c>
      <c r="C101" s="3" t="s">
        <v>467</v>
      </c>
      <c r="D101" s="3">
        <v>13</v>
      </c>
      <c r="E101" s="3">
        <v>112450</v>
      </c>
      <c r="F101" s="3" t="s">
        <v>469</v>
      </c>
    </row>
    <row r="102" spans="1:6">
      <c r="A102" s="14">
        <v>42141</v>
      </c>
      <c r="B102" s="51" t="s">
        <v>557</v>
      </c>
      <c r="C102" s="3" t="s">
        <v>467</v>
      </c>
      <c r="D102" s="3">
        <v>14</v>
      </c>
      <c r="E102" s="3">
        <v>121100</v>
      </c>
      <c r="F102" s="3" t="s">
        <v>455</v>
      </c>
    </row>
    <row r="103" spans="1:6">
      <c r="A103" s="14">
        <v>42142</v>
      </c>
      <c r="B103" s="51" t="s">
        <v>558</v>
      </c>
      <c r="C103" s="3" t="s">
        <v>467</v>
      </c>
      <c r="D103" s="3">
        <v>19</v>
      </c>
      <c r="E103" s="3">
        <v>164350</v>
      </c>
      <c r="F103" s="3" t="s">
        <v>469</v>
      </c>
    </row>
    <row r="104" spans="1:6">
      <c r="A104" s="14">
        <v>42142</v>
      </c>
      <c r="B104" s="51" t="s">
        <v>559</v>
      </c>
      <c r="C104" s="3" t="s">
        <v>467</v>
      </c>
      <c r="D104" s="3">
        <v>12</v>
      </c>
      <c r="E104" s="3">
        <v>103800</v>
      </c>
      <c r="F104" s="3" t="s">
        <v>469</v>
      </c>
    </row>
    <row r="105" spans="1:6">
      <c r="A105" s="14">
        <v>42143</v>
      </c>
      <c r="B105" s="51" t="s">
        <v>560</v>
      </c>
      <c r="C105" s="3" t="s">
        <v>453</v>
      </c>
      <c r="D105" s="3">
        <v>10</v>
      </c>
      <c r="E105" s="3">
        <v>17500</v>
      </c>
      <c r="F105" s="3" t="s">
        <v>458</v>
      </c>
    </row>
    <row r="106" spans="1:6">
      <c r="A106" s="14">
        <v>42144</v>
      </c>
      <c r="B106" s="51" t="s">
        <v>561</v>
      </c>
      <c r="C106" s="3" t="s">
        <v>453</v>
      </c>
      <c r="D106" s="3">
        <v>11</v>
      </c>
      <c r="E106" s="3">
        <v>19250</v>
      </c>
      <c r="F106" s="3" t="s">
        <v>460</v>
      </c>
    </row>
    <row r="107" spans="1:6">
      <c r="A107" s="14">
        <v>42145</v>
      </c>
      <c r="B107" s="51" t="s">
        <v>562</v>
      </c>
      <c r="C107" s="3" t="s">
        <v>441</v>
      </c>
      <c r="D107" s="3">
        <v>3</v>
      </c>
      <c r="E107" s="3">
        <v>57900</v>
      </c>
      <c r="F107" s="3" t="s">
        <v>469</v>
      </c>
    </row>
    <row r="108" spans="1:6">
      <c r="A108" s="14">
        <v>42148</v>
      </c>
      <c r="B108" s="51" t="s">
        <v>563</v>
      </c>
      <c r="C108" s="3" t="s">
        <v>441</v>
      </c>
      <c r="D108" s="3">
        <v>5</v>
      </c>
      <c r="E108" s="3">
        <v>96500</v>
      </c>
      <c r="F108" s="3" t="s">
        <v>455</v>
      </c>
    </row>
    <row r="109" spans="1:6">
      <c r="A109" s="14">
        <v>42149</v>
      </c>
      <c r="B109" s="51" t="s">
        <v>564</v>
      </c>
      <c r="C109" s="3" t="s">
        <v>467</v>
      </c>
      <c r="D109" s="3">
        <v>1</v>
      </c>
      <c r="E109" s="3">
        <v>8650</v>
      </c>
      <c r="F109" s="3" t="s">
        <v>458</v>
      </c>
    </row>
    <row r="110" spans="1:6">
      <c r="A110" s="14">
        <v>42150</v>
      </c>
      <c r="B110" s="51" t="s">
        <v>565</v>
      </c>
      <c r="C110" s="3" t="s">
        <v>467</v>
      </c>
      <c r="D110" s="3">
        <v>4</v>
      </c>
      <c r="E110" s="3">
        <v>34600</v>
      </c>
      <c r="F110" s="3" t="s">
        <v>460</v>
      </c>
    </row>
    <row r="111" spans="1:6">
      <c r="A111" s="14">
        <v>42151</v>
      </c>
      <c r="B111" s="51" t="s">
        <v>566</v>
      </c>
      <c r="C111" s="3" t="s">
        <v>439</v>
      </c>
      <c r="D111" s="3">
        <v>12</v>
      </c>
      <c r="E111" s="3">
        <v>30600</v>
      </c>
      <c r="F111" s="3" t="s">
        <v>469</v>
      </c>
    </row>
    <row r="112" spans="1:6">
      <c r="A112" s="14">
        <v>42152</v>
      </c>
      <c r="B112" s="51" t="s">
        <v>567</v>
      </c>
      <c r="C112" s="3" t="s">
        <v>439</v>
      </c>
      <c r="D112" s="3">
        <v>19</v>
      </c>
      <c r="E112" s="3">
        <v>48450</v>
      </c>
      <c r="F112" s="3" t="s">
        <v>455</v>
      </c>
    </row>
    <row r="113" spans="1:6">
      <c r="A113" s="14">
        <v>42155</v>
      </c>
      <c r="B113" s="51" t="s">
        <v>568</v>
      </c>
      <c r="C113" s="3" t="s">
        <v>439</v>
      </c>
      <c r="D113" s="3">
        <v>17</v>
      </c>
      <c r="E113" s="3">
        <v>43350</v>
      </c>
      <c r="F113" s="3" t="s">
        <v>463</v>
      </c>
    </row>
    <row r="114" spans="1:6">
      <c r="A114" s="14">
        <v>42156</v>
      </c>
      <c r="B114" s="51" t="s">
        <v>569</v>
      </c>
      <c r="C114" s="3" t="s">
        <v>453</v>
      </c>
      <c r="D114" s="3">
        <v>14</v>
      </c>
      <c r="E114" s="3">
        <v>24500</v>
      </c>
      <c r="F114" s="3" t="s">
        <v>445</v>
      </c>
    </row>
    <row r="115" spans="1:6">
      <c r="A115" s="14">
        <v>42156</v>
      </c>
      <c r="B115" s="51" t="s">
        <v>570</v>
      </c>
      <c r="C115" s="3" t="s">
        <v>453</v>
      </c>
      <c r="D115" s="3">
        <v>18</v>
      </c>
      <c r="E115" s="3">
        <v>31500</v>
      </c>
      <c r="F115" s="3" t="s">
        <v>445</v>
      </c>
    </row>
    <row r="116" spans="1:6">
      <c r="A116" s="14">
        <v>42157</v>
      </c>
      <c r="B116" s="51" t="s">
        <v>571</v>
      </c>
      <c r="C116" s="3" t="s">
        <v>453</v>
      </c>
      <c r="D116" s="3">
        <v>15</v>
      </c>
      <c r="E116" s="3">
        <v>26250</v>
      </c>
      <c r="F116" s="3" t="s">
        <v>445</v>
      </c>
    </row>
    <row r="117" spans="1:6">
      <c r="A117" s="14">
        <v>42158</v>
      </c>
      <c r="B117" s="51" t="s">
        <v>572</v>
      </c>
      <c r="C117" s="3" t="s">
        <v>440</v>
      </c>
      <c r="D117" s="3">
        <v>4</v>
      </c>
      <c r="E117" s="3">
        <v>25400</v>
      </c>
      <c r="F117" s="3" t="s">
        <v>445</v>
      </c>
    </row>
    <row r="118" spans="1:6">
      <c r="A118" s="14">
        <v>42156</v>
      </c>
      <c r="B118" s="51" t="s">
        <v>573</v>
      </c>
      <c r="C118" s="3" t="s">
        <v>440</v>
      </c>
      <c r="D118" s="3">
        <v>13</v>
      </c>
      <c r="E118" s="3">
        <v>82550</v>
      </c>
      <c r="F118" s="3" t="s">
        <v>445</v>
      </c>
    </row>
    <row r="119" spans="1:6">
      <c r="A119" s="14">
        <v>42162</v>
      </c>
      <c r="B119" s="51" t="s">
        <v>574</v>
      </c>
      <c r="C119" s="3" t="s">
        <v>453</v>
      </c>
      <c r="D119" s="3">
        <v>4</v>
      </c>
      <c r="E119" s="3">
        <v>7000</v>
      </c>
      <c r="F119" s="3" t="s">
        <v>473</v>
      </c>
    </row>
    <row r="120" spans="1:6">
      <c r="A120" s="14">
        <v>42163</v>
      </c>
      <c r="B120" s="51" t="s">
        <v>575</v>
      </c>
      <c r="C120" s="3" t="s">
        <v>439</v>
      </c>
      <c r="D120" s="3">
        <v>11</v>
      </c>
      <c r="E120" s="3">
        <v>28050</v>
      </c>
      <c r="F120" s="3" t="s">
        <v>473</v>
      </c>
    </row>
    <row r="121" spans="1:6">
      <c r="A121" s="14">
        <v>42164</v>
      </c>
      <c r="B121" s="51" t="s">
        <v>576</v>
      </c>
      <c r="C121" s="3" t="s">
        <v>453</v>
      </c>
      <c r="D121" s="3">
        <v>19</v>
      </c>
      <c r="E121" s="3">
        <v>33250</v>
      </c>
      <c r="F121" s="3" t="s">
        <v>473</v>
      </c>
    </row>
    <row r="122" spans="1:6">
      <c r="A122" s="14">
        <v>42165</v>
      </c>
      <c r="B122" s="51" t="s">
        <v>577</v>
      </c>
      <c r="C122" s="3" t="s">
        <v>439</v>
      </c>
      <c r="D122" s="3">
        <v>5</v>
      </c>
      <c r="E122" s="3">
        <v>12750</v>
      </c>
      <c r="F122" s="3" t="s">
        <v>473</v>
      </c>
    </row>
    <row r="123" spans="1:6">
      <c r="A123" s="14">
        <v>42166</v>
      </c>
      <c r="B123" s="51" t="s">
        <v>578</v>
      </c>
      <c r="C123" s="3" t="s">
        <v>453</v>
      </c>
      <c r="D123" s="3">
        <v>1</v>
      </c>
      <c r="E123" s="3">
        <v>1750</v>
      </c>
      <c r="F123" s="3" t="s">
        <v>458</v>
      </c>
    </row>
    <row r="124" spans="1:6">
      <c r="A124" s="14">
        <v>42169</v>
      </c>
      <c r="B124" s="51" t="s">
        <v>579</v>
      </c>
      <c r="C124" s="3" t="s">
        <v>453</v>
      </c>
      <c r="D124" s="3">
        <v>20</v>
      </c>
      <c r="E124" s="3">
        <v>35000</v>
      </c>
      <c r="F124" s="3" t="s">
        <v>460</v>
      </c>
    </row>
    <row r="125" spans="1:6">
      <c r="A125" s="14">
        <v>42170</v>
      </c>
      <c r="B125" s="51" t="s">
        <v>580</v>
      </c>
      <c r="C125" s="3" t="s">
        <v>457</v>
      </c>
      <c r="D125" s="3">
        <v>7</v>
      </c>
      <c r="E125" s="3">
        <v>26950</v>
      </c>
      <c r="F125" s="3" t="s">
        <v>473</v>
      </c>
    </row>
    <row r="126" spans="1:6">
      <c r="A126" s="14">
        <v>42170</v>
      </c>
      <c r="B126" s="51" t="s">
        <v>581</v>
      </c>
      <c r="C126" s="3" t="s">
        <v>457</v>
      </c>
      <c r="D126" s="3">
        <v>6</v>
      </c>
      <c r="E126" s="3">
        <v>23100</v>
      </c>
      <c r="F126" s="3" t="s">
        <v>473</v>
      </c>
    </row>
    <row r="127" spans="1:6">
      <c r="A127" s="14">
        <v>42171</v>
      </c>
      <c r="B127" s="51" t="s">
        <v>582</v>
      </c>
      <c r="C127" s="3" t="s">
        <v>439</v>
      </c>
      <c r="D127" s="3">
        <v>3</v>
      </c>
      <c r="E127" s="3">
        <v>7650</v>
      </c>
      <c r="F127" s="3" t="s">
        <v>463</v>
      </c>
    </row>
    <row r="128" spans="1:6">
      <c r="A128" s="14">
        <v>42172</v>
      </c>
      <c r="B128" s="51" t="s">
        <v>583</v>
      </c>
      <c r="C128" s="3" t="s">
        <v>439</v>
      </c>
      <c r="D128" s="3">
        <v>16</v>
      </c>
      <c r="E128" s="3">
        <v>40800</v>
      </c>
      <c r="F128" s="3" t="s">
        <v>465</v>
      </c>
    </row>
    <row r="129" spans="1:6">
      <c r="A129" s="14">
        <v>42173</v>
      </c>
      <c r="B129" s="51" t="s">
        <v>584</v>
      </c>
      <c r="C129" s="3" t="s">
        <v>453</v>
      </c>
      <c r="D129" s="3">
        <v>1</v>
      </c>
      <c r="E129" s="3">
        <v>1750</v>
      </c>
      <c r="F129" s="3" t="s">
        <v>473</v>
      </c>
    </row>
    <row r="130" spans="1:6">
      <c r="A130" s="14">
        <v>42176</v>
      </c>
      <c r="B130" s="51" t="s">
        <v>585</v>
      </c>
      <c r="C130" s="3" t="s">
        <v>453</v>
      </c>
      <c r="D130" s="3">
        <v>19</v>
      </c>
      <c r="E130" s="3">
        <v>33250</v>
      </c>
      <c r="F130" s="3" t="s">
        <v>473</v>
      </c>
    </row>
    <row r="131" spans="1:6">
      <c r="A131" s="14">
        <v>42177</v>
      </c>
      <c r="B131" s="51" t="s">
        <v>586</v>
      </c>
      <c r="C131" s="3" t="s">
        <v>457</v>
      </c>
      <c r="D131" s="3">
        <v>17</v>
      </c>
      <c r="E131" s="3">
        <v>65450</v>
      </c>
      <c r="F131" s="3" t="s">
        <v>445</v>
      </c>
    </row>
    <row r="132" spans="1:6">
      <c r="A132" s="14">
        <v>42178</v>
      </c>
      <c r="B132" s="51" t="s">
        <v>587</v>
      </c>
      <c r="C132" s="3" t="s">
        <v>457</v>
      </c>
      <c r="D132" s="3">
        <v>9</v>
      </c>
      <c r="E132" s="3">
        <v>34650</v>
      </c>
      <c r="F132" s="3" t="s">
        <v>445</v>
      </c>
    </row>
    <row r="133" spans="1:6">
      <c r="A133" s="14">
        <v>42179</v>
      </c>
      <c r="B133" s="51" t="s">
        <v>588</v>
      </c>
      <c r="C133" s="3" t="s">
        <v>440</v>
      </c>
      <c r="D133" s="3">
        <v>3</v>
      </c>
      <c r="E133" s="3">
        <v>19050</v>
      </c>
      <c r="F133" s="3" t="s">
        <v>448</v>
      </c>
    </row>
    <row r="134" spans="1:6">
      <c r="A134" s="14">
        <v>42180</v>
      </c>
      <c r="B134" s="51" t="s">
        <v>589</v>
      </c>
      <c r="C134" s="3" t="s">
        <v>440</v>
      </c>
      <c r="D134" s="3">
        <v>15</v>
      </c>
      <c r="E134" s="3">
        <v>95250</v>
      </c>
      <c r="F134" s="3" t="s">
        <v>432</v>
      </c>
    </row>
    <row r="135" spans="1:6">
      <c r="A135" s="14">
        <v>42183</v>
      </c>
      <c r="B135" s="51" t="s">
        <v>590</v>
      </c>
      <c r="C135" s="3" t="s">
        <v>440</v>
      </c>
      <c r="D135" s="3">
        <v>12</v>
      </c>
      <c r="E135" s="3">
        <v>76200</v>
      </c>
      <c r="F135" s="3" t="s">
        <v>458</v>
      </c>
    </row>
    <row r="136" spans="1:6">
      <c r="A136" s="14">
        <v>42184</v>
      </c>
      <c r="B136" s="51" t="s">
        <v>591</v>
      </c>
      <c r="C136" s="3" t="s">
        <v>439</v>
      </c>
      <c r="D136" s="3">
        <v>6</v>
      </c>
      <c r="E136" s="3">
        <v>15300</v>
      </c>
      <c r="F136" s="3" t="s">
        <v>460</v>
      </c>
    </row>
    <row r="137" spans="1:6">
      <c r="A137" s="14">
        <v>42184</v>
      </c>
      <c r="B137" s="51" t="s">
        <v>592</v>
      </c>
      <c r="C137" s="3" t="s">
        <v>439</v>
      </c>
      <c r="D137" s="3">
        <v>11</v>
      </c>
      <c r="E137" s="3">
        <v>28050</v>
      </c>
      <c r="F137" s="3" t="s">
        <v>460</v>
      </c>
    </row>
    <row r="138" spans="1:6">
      <c r="A138" s="14">
        <v>42185</v>
      </c>
      <c r="B138" s="51" t="s">
        <v>593</v>
      </c>
      <c r="C138" s="3" t="s">
        <v>439</v>
      </c>
      <c r="D138" s="3">
        <v>15</v>
      </c>
      <c r="E138" s="3">
        <v>38250</v>
      </c>
      <c r="F138" s="3" t="s">
        <v>432</v>
      </c>
    </row>
    <row r="139" spans="1:6">
      <c r="A139" s="14">
        <v>42186</v>
      </c>
      <c r="B139" s="51" t="s">
        <v>594</v>
      </c>
      <c r="C139" s="3" t="s">
        <v>457</v>
      </c>
      <c r="D139" s="3">
        <v>13</v>
      </c>
      <c r="E139" s="3">
        <v>50050</v>
      </c>
      <c r="F139" s="3" t="s">
        <v>469</v>
      </c>
    </row>
    <row r="140" spans="1:6">
      <c r="A140" s="14">
        <v>42187</v>
      </c>
      <c r="B140" s="51" t="s">
        <v>595</v>
      </c>
      <c r="C140" s="3" t="s">
        <v>457</v>
      </c>
      <c r="D140" s="3">
        <v>9</v>
      </c>
      <c r="E140" s="3">
        <v>34650</v>
      </c>
      <c r="F140" s="3" t="s">
        <v>455</v>
      </c>
    </row>
    <row r="141" spans="1:6">
      <c r="A141" s="14">
        <v>42190</v>
      </c>
      <c r="B141" s="51" t="s">
        <v>596</v>
      </c>
      <c r="C141" s="3" t="s">
        <v>457</v>
      </c>
      <c r="D141" s="3">
        <v>12</v>
      </c>
      <c r="E141" s="3">
        <v>46200</v>
      </c>
      <c r="F141" s="3" t="s">
        <v>448</v>
      </c>
    </row>
    <row r="142" spans="1:6">
      <c r="A142" s="14">
        <v>42191</v>
      </c>
      <c r="B142" s="51" t="s">
        <v>597</v>
      </c>
      <c r="C142" s="3" t="s">
        <v>457</v>
      </c>
      <c r="D142" s="3">
        <v>4</v>
      </c>
      <c r="E142" s="3">
        <v>15400</v>
      </c>
      <c r="F142" s="3" t="s">
        <v>432</v>
      </c>
    </row>
    <row r="143" spans="1:6">
      <c r="A143" s="14">
        <v>42192</v>
      </c>
      <c r="B143" s="51" t="s">
        <v>598</v>
      </c>
      <c r="C143" s="3" t="s">
        <v>453</v>
      </c>
      <c r="D143" s="3">
        <v>9</v>
      </c>
      <c r="E143" s="3">
        <v>15750</v>
      </c>
      <c r="F143" s="3" t="s">
        <v>469</v>
      </c>
    </row>
    <row r="144" spans="1:6">
      <c r="A144" s="14">
        <v>42193</v>
      </c>
      <c r="B144" s="51" t="s">
        <v>599</v>
      </c>
      <c r="C144" s="3" t="s">
        <v>453</v>
      </c>
      <c r="D144" s="3">
        <v>9</v>
      </c>
      <c r="E144" s="3">
        <v>15750</v>
      </c>
      <c r="F144" s="3" t="s">
        <v>455</v>
      </c>
    </row>
    <row r="145" spans="1:6">
      <c r="A145" s="14">
        <v>42194</v>
      </c>
      <c r="B145" s="51" t="s">
        <v>600</v>
      </c>
      <c r="C145" s="3" t="s">
        <v>438</v>
      </c>
      <c r="D145" s="3">
        <v>6</v>
      </c>
      <c r="E145" s="3">
        <v>13200</v>
      </c>
      <c r="F145" s="3" t="s">
        <v>473</v>
      </c>
    </row>
    <row r="146" spans="1:6">
      <c r="A146" s="14">
        <v>42197</v>
      </c>
      <c r="B146" s="51" t="s">
        <v>601</v>
      </c>
      <c r="C146" s="3" t="s">
        <v>438</v>
      </c>
      <c r="D146" s="3">
        <v>7</v>
      </c>
      <c r="E146" s="3">
        <v>15400</v>
      </c>
      <c r="F146" s="3" t="s">
        <v>473</v>
      </c>
    </row>
    <row r="147" spans="1:6">
      <c r="A147" s="14">
        <v>42198</v>
      </c>
      <c r="B147" s="51" t="s">
        <v>602</v>
      </c>
      <c r="C147" s="3" t="s">
        <v>457</v>
      </c>
      <c r="D147" s="3">
        <v>19</v>
      </c>
      <c r="E147" s="3">
        <v>73150</v>
      </c>
      <c r="F147" s="3" t="s">
        <v>473</v>
      </c>
    </row>
    <row r="148" spans="1:6">
      <c r="A148" s="14">
        <v>42198</v>
      </c>
      <c r="B148" s="51" t="s">
        <v>603</v>
      </c>
      <c r="C148" s="3" t="s">
        <v>457</v>
      </c>
      <c r="D148" s="3">
        <v>5</v>
      </c>
      <c r="E148" s="3">
        <v>19250</v>
      </c>
      <c r="F148" s="3" t="s">
        <v>473</v>
      </c>
    </row>
    <row r="149" spans="1:6">
      <c r="A149" s="14">
        <v>42199</v>
      </c>
      <c r="B149" s="51" t="s">
        <v>604</v>
      </c>
      <c r="C149" s="3" t="s">
        <v>440</v>
      </c>
      <c r="D149" s="3">
        <v>16</v>
      </c>
      <c r="E149" s="3">
        <v>101600</v>
      </c>
      <c r="F149" s="3" t="s">
        <v>469</v>
      </c>
    </row>
    <row r="150" spans="1:6">
      <c r="A150" s="14">
        <v>42200</v>
      </c>
      <c r="B150" s="51" t="s">
        <v>605</v>
      </c>
      <c r="C150" s="3" t="s">
        <v>440</v>
      </c>
      <c r="D150" s="3">
        <v>3</v>
      </c>
      <c r="E150" s="3">
        <v>19050</v>
      </c>
      <c r="F150" s="3" t="s">
        <v>455</v>
      </c>
    </row>
    <row r="151" spans="1:6">
      <c r="A151" s="14">
        <v>42201</v>
      </c>
      <c r="B151" s="51" t="s">
        <v>606</v>
      </c>
      <c r="C151" s="3" t="s">
        <v>440</v>
      </c>
      <c r="D151" s="3">
        <v>14</v>
      </c>
      <c r="E151" s="3">
        <v>88900</v>
      </c>
      <c r="F151" s="3" t="s">
        <v>458</v>
      </c>
    </row>
    <row r="152" spans="1:6">
      <c r="A152" s="14">
        <v>42204</v>
      </c>
      <c r="B152" s="51" t="s">
        <v>607</v>
      </c>
      <c r="C152" s="3" t="s">
        <v>438</v>
      </c>
      <c r="D152" s="3">
        <v>5</v>
      </c>
      <c r="E152" s="3">
        <v>11000</v>
      </c>
      <c r="F152" s="3" t="s">
        <v>460</v>
      </c>
    </row>
    <row r="153" spans="1:6">
      <c r="A153" s="14">
        <v>42205</v>
      </c>
      <c r="B153" s="51" t="s">
        <v>608</v>
      </c>
      <c r="C153" s="3" t="s">
        <v>439</v>
      </c>
      <c r="D153" s="3">
        <v>16</v>
      </c>
      <c r="E153" s="3">
        <v>40800</v>
      </c>
      <c r="F153" s="3" t="s">
        <v>463</v>
      </c>
    </row>
    <row r="154" spans="1:6">
      <c r="A154" s="14">
        <v>42206</v>
      </c>
      <c r="B154" s="51" t="s">
        <v>609</v>
      </c>
      <c r="C154" s="3" t="s">
        <v>439</v>
      </c>
      <c r="D154" s="3">
        <v>9</v>
      </c>
      <c r="E154" s="3">
        <v>22950</v>
      </c>
      <c r="F154" s="3" t="s">
        <v>465</v>
      </c>
    </row>
    <row r="155" spans="1:6">
      <c r="A155" s="14">
        <v>42207</v>
      </c>
      <c r="B155" s="51" t="s">
        <v>610</v>
      </c>
      <c r="C155" s="3" t="s">
        <v>439</v>
      </c>
      <c r="D155" s="3">
        <v>10</v>
      </c>
      <c r="E155" s="3">
        <v>25500</v>
      </c>
      <c r="F155" s="3" t="s">
        <v>458</v>
      </c>
    </row>
    <row r="156" spans="1:6">
      <c r="A156" s="14">
        <v>42208</v>
      </c>
      <c r="B156" s="51" t="s">
        <v>611</v>
      </c>
      <c r="C156" s="3" t="s">
        <v>439</v>
      </c>
      <c r="D156" s="3">
        <v>12</v>
      </c>
      <c r="E156" s="3">
        <v>30600</v>
      </c>
      <c r="F156" s="3" t="s">
        <v>460</v>
      </c>
    </row>
    <row r="157" spans="1:6">
      <c r="A157" s="14">
        <v>42211</v>
      </c>
      <c r="B157" s="51" t="s">
        <v>612</v>
      </c>
      <c r="C157" s="3" t="s">
        <v>467</v>
      </c>
      <c r="D157" s="3">
        <v>10</v>
      </c>
      <c r="E157" s="3">
        <v>86500</v>
      </c>
      <c r="F157" s="3" t="s">
        <v>473</v>
      </c>
    </row>
    <row r="158" spans="1:6">
      <c r="A158" s="14">
        <v>42212</v>
      </c>
      <c r="B158" s="51" t="s">
        <v>613</v>
      </c>
      <c r="C158" s="3" t="s">
        <v>467</v>
      </c>
      <c r="D158" s="3">
        <v>4</v>
      </c>
      <c r="E158" s="3">
        <v>34600</v>
      </c>
      <c r="F158" s="3" t="s">
        <v>473</v>
      </c>
    </row>
    <row r="159" spans="1:6">
      <c r="A159" s="14">
        <v>42212</v>
      </c>
      <c r="B159" s="51" t="s">
        <v>614</v>
      </c>
      <c r="C159" s="3" t="s">
        <v>467</v>
      </c>
      <c r="D159" s="3">
        <v>17</v>
      </c>
      <c r="E159" s="3">
        <v>147050</v>
      </c>
      <c r="F159" s="3" t="s">
        <v>473</v>
      </c>
    </row>
    <row r="160" spans="1:6">
      <c r="A160" s="14">
        <v>42213</v>
      </c>
      <c r="B160" s="51" t="s">
        <v>615</v>
      </c>
      <c r="C160" s="3" t="s">
        <v>453</v>
      </c>
      <c r="D160" s="3">
        <v>3</v>
      </c>
      <c r="E160" s="3">
        <v>5250</v>
      </c>
      <c r="F160" s="3" t="s">
        <v>465</v>
      </c>
    </row>
    <row r="161" spans="1:6">
      <c r="A161" s="14">
        <v>42214</v>
      </c>
      <c r="B161" s="51" t="s">
        <v>616</v>
      </c>
      <c r="C161" s="3" t="s">
        <v>467</v>
      </c>
      <c r="D161" s="3">
        <v>3</v>
      </c>
      <c r="E161" s="3">
        <v>25950</v>
      </c>
      <c r="F161" s="3" t="s">
        <v>469</v>
      </c>
    </row>
    <row r="162" spans="1:6">
      <c r="A162" s="14">
        <v>42215</v>
      </c>
      <c r="B162" s="51" t="s">
        <v>617</v>
      </c>
      <c r="C162" s="3" t="s">
        <v>467</v>
      </c>
      <c r="D162" s="3">
        <v>9</v>
      </c>
      <c r="E162" s="3">
        <v>77850</v>
      </c>
      <c r="F162" s="3" t="s">
        <v>455</v>
      </c>
    </row>
    <row r="163" spans="1:6">
      <c r="A163" s="14">
        <v>42218</v>
      </c>
      <c r="B163" s="51" t="s">
        <v>618</v>
      </c>
      <c r="C163" s="3" t="s">
        <v>467</v>
      </c>
      <c r="D163" s="3">
        <v>2</v>
      </c>
      <c r="E163" s="3">
        <v>17300</v>
      </c>
      <c r="F163" s="3" t="s">
        <v>469</v>
      </c>
    </row>
    <row r="164" spans="1:6">
      <c r="A164" s="14">
        <v>42219</v>
      </c>
      <c r="B164" s="51" t="s">
        <v>619</v>
      </c>
      <c r="C164" s="3" t="s">
        <v>467</v>
      </c>
      <c r="D164" s="3">
        <v>18</v>
      </c>
      <c r="E164" s="3">
        <v>155700</v>
      </c>
      <c r="F164" s="3" t="s">
        <v>455</v>
      </c>
    </row>
    <row r="165" spans="1:6">
      <c r="A165" s="14">
        <v>42220</v>
      </c>
      <c r="B165" s="51" t="s">
        <v>620</v>
      </c>
      <c r="C165" s="3" t="s">
        <v>438</v>
      </c>
      <c r="D165" s="3">
        <v>12</v>
      </c>
      <c r="E165" s="3">
        <v>26400</v>
      </c>
      <c r="F165" s="3" t="s">
        <v>458</v>
      </c>
    </row>
    <row r="166" spans="1:6">
      <c r="A166" s="14">
        <v>42221</v>
      </c>
      <c r="B166" s="51" t="s">
        <v>621</v>
      </c>
      <c r="C166" s="3" t="s">
        <v>453</v>
      </c>
      <c r="D166" s="3">
        <v>9</v>
      </c>
      <c r="E166" s="3">
        <v>15750</v>
      </c>
      <c r="F166" s="3" t="s">
        <v>460</v>
      </c>
    </row>
    <row r="167" spans="1:6">
      <c r="A167" s="14">
        <v>42222</v>
      </c>
      <c r="B167" s="51" t="s">
        <v>622</v>
      </c>
      <c r="C167" s="3" t="s">
        <v>441</v>
      </c>
      <c r="D167" s="3">
        <v>5</v>
      </c>
      <c r="E167" s="3">
        <v>96500</v>
      </c>
      <c r="F167" s="3" t="s">
        <v>469</v>
      </c>
    </row>
    <row r="168" spans="1:6">
      <c r="A168" s="14">
        <v>42223</v>
      </c>
      <c r="B168" s="51" t="s">
        <v>623</v>
      </c>
      <c r="C168" s="3" t="s">
        <v>441</v>
      </c>
      <c r="D168" s="3">
        <v>5</v>
      </c>
      <c r="E168" s="3">
        <v>96500</v>
      </c>
      <c r="F168" s="3" t="s">
        <v>455</v>
      </c>
    </row>
    <row r="169" spans="1:6">
      <c r="A169" s="14">
        <v>42224</v>
      </c>
      <c r="B169" s="51" t="s">
        <v>624</v>
      </c>
      <c r="C169" s="3" t="s">
        <v>467</v>
      </c>
      <c r="D169" s="3">
        <v>9</v>
      </c>
      <c r="E169" s="3">
        <v>77850</v>
      </c>
      <c r="F169" s="3" t="s">
        <v>458</v>
      </c>
    </row>
    <row r="170" spans="1:6">
      <c r="A170" s="14">
        <v>42225</v>
      </c>
      <c r="B170" s="51" t="s">
        <v>625</v>
      </c>
      <c r="C170" s="3" t="s">
        <v>467</v>
      </c>
      <c r="D170" s="3">
        <v>6</v>
      </c>
      <c r="E170" s="3">
        <v>51900</v>
      </c>
      <c r="F170" s="3" t="s">
        <v>460</v>
      </c>
    </row>
    <row r="171" spans="1:6">
      <c r="A171" s="14">
        <v>42226</v>
      </c>
      <c r="B171" s="51" t="s">
        <v>626</v>
      </c>
      <c r="C171" s="3" t="s">
        <v>439</v>
      </c>
      <c r="D171" s="3">
        <v>17</v>
      </c>
      <c r="E171" s="3">
        <v>43350</v>
      </c>
      <c r="F171" s="3" t="s">
        <v>469</v>
      </c>
    </row>
    <row r="172" spans="1:6">
      <c r="A172" s="14">
        <v>42227</v>
      </c>
      <c r="B172" s="51" t="s">
        <v>627</v>
      </c>
      <c r="C172" s="3" t="s">
        <v>439</v>
      </c>
      <c r="D172" s="3">
        <v>15</v>
      </c>
      <c r="E172" s="3">
        <v>38250</v>
      </c>
      <c r="F172" s="3" t="s">
        <v>455</v>
      </c>
    </row>
    <row r="173" spans="1:6">
      <c r="A173" s="14">
        <v>42228</v>
      </c>
      <c r="B173" s="51" t="s">
        <v>628</v>
      </c>
      <c r="C173" s="3" t="s">
        <v>440</v>
      </c>
      <c r="D173" s="3">
        <v>3</v>
      </c>
      <c r="E173" s="3">
        <v>19050</v>
      </c>
      <c r="F173" s="3" t="s">
        <v>463</v>
      </c>
    </row>
    <row r="174" spans="1:6">
      <c r="A174" s="14">
        <v>42229</v>
      </c>
      <c r="B174" s="51" t="s">
        <v>629</v>
      </c>
      <c r="C174" s="3" t="s">
        <v>439</v>
      </c>
      <c r="D174" s="3">
        <v>17</v>
      </c>
      <c r="E174" s="3">
        <v>43350</v>
      </c>
      <c r="F174" s="3" t="s">
        <v>465</v>
      </c>
    </row>
    <row r="175" spans="1:6">
      <c r="A175" s="14">
        <v>42230</v>
      </c>
      <c r="B175" s="51" t="s">
        <v>630</v>
      </c>
      <c r="C175" s="3" t="s">
        <v>453</v>
      </c>
      <c r="D175" s="3">
        <v>3</v>
      </c>
      <c r="E175" s="3">
        <v>5250</v>
      </c>
      <c r="F175" s="3" t="s">
        <v>445</v>
      </c>
    </row>
    <row r="176" spans="1:6">
      <c r="A176" s="14">
        <v>42231</v>
      </c>
      <c r="B176" s="51" t="s">
        <v>631</v>
      </c>
      <c r="C176" s="3" t="s">
        <v>453</v>
      </c>
      <c r="D176" s="3">
        <v>11</v>
      </c>
      <c r="E176" s="3">
        <v>19250</v>
      </c>
      <c r="F176" s="3" t="s">
        <v>445</v>
      </c>
    </row>
    <row r="177" spans="1:6">
      <c r="A177" s="14">
        <v>42232</v>
      </c>
      <c r="B177" s="51" t="s">
        <v>632</v>
      </c>
      <c r="C177" s="3" t="s">
        <v>440</v>
      </c>
      <c r="D177" s="3">
        <v>16</v>
      </c>
      <c r="E177" s="3">
        <v>101600</v>
      </c>
      <c r="F177" s="3" t="s">
        <v>445</v>
      </c>
    </row>
    <row r="178" spans="1:6">
      <c r="A178" s="14">
        <v>42233</v>
      </c>
      <c r="B178" s="51" t="s">
        <v>633</v>
      </c>
      <c r="C178" s="3" t="s">
        <v>440</v>
      </c>
      <c r="D178" s="3">
        <v>17</v>
      </c>
      <c r="E178" s="3">
        <v>107950</v>
      </c>
      <c r="F178" s="3" t="s">
        <v>445</v>
      </c>
    </row>
    <row r="179" spans="1:6">
      <c r="A179" s="14">
        <v>42234</v>
      </c>
      <c r="B179" s="51" t="s">
        <v>634</v>
      </c>
      <c r="C179" s="3" t="s">
        <v>453</v>
      </c>
      <c r="D179" s="3">
        <v>6</v>
      </c>
      <c r="E179" s="3">
        <v>10500</v>
      </c>
      <c r="F179" s="3" t="s">
        <v>473</v>
      </c>
    </row>
    <row r="180" spans="1:6">
      <c r="A180" s="14">
        <v>42235</v>
      </c>
      <c r="B180" s="51" t="s">
        <v>635</v>
      </c>
      <c r="C180" s="3" t="s">
        <v>439</v>
      </c>
      <c r="D180" s="3">
        <v>13</v>
      </c>
      <c r="E180" s="3">
        <v>33150</v>
      </c>
      <c r="F180" s="3" t="s">
        <v>473</v>
      </c>
    </row>
    <row r="181" spans="1:6">
      <c r="A181" s="14">
        <v>42236</v>
      </c>
      <c r="B181" s="51" t="s">
        <v>636</v>
      </c>
      <c r="C181" s="3" t="s">
        <v>453</v>
      </c>
      <c r="D181" s="3">
        <v>3</v>
      </c>
      <c r="E181" s="3">
        <v>5250</v>
      </c>
      <c r="F181" s="3" t="s">
        <v>473</v>
      </c>
    </row>
    <row r="182" spans="1:6">
      <c r="A182" s="14">
        <v>42237</v>
      </c>
      <c r="B182" s="51" t="s">
        <v>637</v>
      </c>
      <c r="C182" s="3" t="s">
        <v>439</v>
      </c>
      <c r="D182" s="3">
        <v>5</v>
      </c>
      <c r="E182" s="3">
        <v>12750</v>
      </c>
      <c r="F182" s="3" t="s">
        <v>473</v>
      </c>
    </row>
    <row r="183" spans="1:6">
      <c r="A183" s="14">
        <v>42238</v>
      </c>
      <c r="B183" s="51" t="s">
        <v>638</v>
      </c>
      <c r="C183" s="3" t="s">
        <v>453</v>
      </c>
      <c r="D183" s="3">
        <v>13</v>
      </c>
      <c r="E183" s="3">
        <v>22750</v>
      </c>
      <c r="F183" s="3" t="s">
        <v>458</v>
      </c>
    </row>
    <row r="184" spans="1:6">
      <c r="A184" s="14">
        <v>42239</v>
      </c>
      <c r="B184" s="51" t="s">
        <v>639</v>
      </c>
      <c r="C184" s="3" t="s">
        <v>453</v>
      </c>
      <c r="D184" s="3">
        <v>11</v>
      </c>
      <c r="E184" s="3">
        <v>19250</v>
      </c>
      <c r="F184" s="3" t="s">
        <v>460</v>
      </c>
    </row>
    <row r="185" spans="1:6">
      <c r="A185" s="14">
        <v>42240</v>
      </c>
      <c r="B185" s="51" t="s">
        <v>640</v>
      </c>
      <c r="C185" s="3" t="s">
        <v>457</v>
      </c>
      <c r="D185" s="3">
        <v>9</v>
      </c>
      <c r="E185" s="3">
        <v>34650</v>
      </c>
      <c r="F185" s="3" t="s">
        <v>473</v>
      </c>
    </row>
    <row r="186" spans="1:6">
      <c r="A186" s="14">
        <v>42241</v>
      </c>
      <c r="B186" s="51" t="s">
        <v>641</v>
      </c>
      <c r="C186" s="3" t="s">
        <v>457</v>
      </c>
      <c r="D186" s="3">
        <v>12</v>
      </c>
      <c r="E186" s="3">
        <v>46200</v>
      </c>
      <c r="F186" s="3" t="s">
        <v>473</v>
      </c>
    </row>
    <row r="187" spans="1:6">
      <c r="A187" s="14">
        <v>42242</v>
      </c>
      <c r="B187" s="51" t="s">
        <v>642</v>
      </c>
      <c r="C187" s="3" t="s">
        <v>439</v>
      </c>
      <c r="D187" s="3">
        <v>15</v>
      </c>
      <c r="E187" s="3">
        <v>38250</v>
      </c>
      <c r="F187" s="3" t="s">
        <v>463</v>
      </c>
    </row>
    <row r="188" spans="1:6">
      <c r="A188" s="14">
        <v>42247</v>
      </c>
      <c r="B188" s="51" t="s">
        <v>643</v>
      </c>
      <c r="C188" s="3" t="s">
        <v>439</v>
      </c>
      <c r="D188" s="3">
        <v>19</v>
      </c>
      <c r="E188" s="3">
        <v>48450</v>
      </c>
      <c r="F188" s="3" t="s">
        <v>465</v>
      </c>
    </row>
    <row r="189" spans="1:6">
      <c r="A189" s="14">
        <v>42244</v>
      </c>
      <c r="B189" s="51" t="s">
        <v>644</v>
      </c>
      <c r="C189" s="3" t="s">
        <v>453</v>
      </c>
      <c r="D189" s="3">
        <v>5</v>
      </c>
      <c r="E189" s="3">
        <v>8750</v>
      </c>
      <c r="F189" s="3" t="s">
        <v>473</v>
      </c>
    </row>
    <row r="190" spans="1:6">
      <c r="A190" s="14">
        <v>42245</v>
      </c>
      <c r="B190" s="51" t="s">
        <v>645</v>
      </c>
      <c r="C190" s="3" t="s">
        <v>438</v>
      </c>
      <c r="D190" s="3">
        <v>6</v>
      </c>
      <c r="E190" s="3">
        <v>13200</v>
      </c>
      <c r="F190" s="3" t="s">
        <v>473</v>
      </c>
    </row>
    <row r="191" spans="1:6">
      <c r="A191" s="14">
        <v>42246</v>
      </c>
      <c r="B191" s="51" t="s">
        <v>646</v>
      </c>
      <c r="C191" s="3" t="s">
        <v>457</v>
      </c>
      <c r="D191" s="3">
        <v>7</v>
      </c>
      <c r="E191" s="3">
        <v>26950</v>
      </c>
      <c r="F191" s="3" t="s">
        <v>445</v>
      </c>
    </row>
    <row r="192" spans="1:6">
      <c r="A192" s="14">
        <v>42247</v>
      </c>
      <c r="B192" s="51" t="s">
        <v>647</v>
      </c>
      <c r="C192" s="3" t="s">
        <v>457</v>
      </c>
      <c r="D192" s="3">
        <v>19</v>
      </c>
      <c r="E192" s="3">
        <v>73150</v>
      </c>
      <c r="F192" s="3" t="s">
        <v>445</v>
      </c>
    </row>
    <row r="193" spans="1:6">
      <c r="A193" s="14">
        <v>42248</v>
      </c>
      <c r="B193" s="51" t="s">
        <v>648</v>
      </c>
      <c r="C193" s="3" t="s">
        <v>440</v>
      </c>
      <c r="D193" s="3">
        <v>20</v>
      </c>
      <c r="E193" s="3">
        <v>127000</v>
      </c>
      <c r="F193" s="3" t="s">
        <v>448</v>
      </c>
    </row>
    <row r="194" spans="1:6">
      <c r="A194" s="14">
        <v>42249</v>
      </c>
      <c r="B194" s="51" t="s">
        <v>649</v>
      </c>
      <c r="C194" s="3" t="s">
        <v>440</v>
      </c>
      <c r="D194" s="3">
        <v>14</v>
      </c>
      <c r="E194" s="3">
        <v>88900</v>
      </c>
      <c r="F194" s="3" t="s">
        <v>432</v>
      </c>
    </row>
    <row r="195" spans="1:6">
      <c r="A195" s="14">
        <v>42250</v>
      </c>
      <c r="B195" s="51" t="s">
        <v>650</v>
      </c>
      <c r="C195" s="3" t="s">
        <v>453</v>
      </c>
      <c r="D195" s="3">
        <v>11</v>
      </c>
      <c r="E195" s="3">
        <v>19250</v>
      </c>
      <c r="F195" s="3" t="s">
        <v>458</v>
      </c>
    </row>
    <row r="196" spans="1:6">
      <c r="A196" s="14">
        <v>42251</v>
      </c>
      <c r="B196" s="51" t="s">
        <v>651</v>
      </c>
      <c r="C196" s="3" t="s">
        <v>457</v>
      </c>
      <c r="D196" s="3">
        <v>11</v>
      </c>
      <c r="E196" s="3">
        <v>42350</v>
      </c>
      <c r="F196" s="3" t="s">
        <v>460</v>
      </c>
    </row>
    <row r="197" spans="1:6">
      <c r="A197" s="14">
        <v>42252</v>
      </c>
      <c r="B197" s="51" t="s">
        <v>652</v>
      </c>
      <c r="C197" s="3" t="s">
        <v>439</v>
      </c>
      <c r="D197" s="3">
        <v>16</v>
      </c>
      <c r="E197" s="3">
        <v>40800</v>
      </c>
      <c r="F197" s="3" t="s">
        <v>448</v>
      </c>
    </row>
    <row r="198" spans="1:6">
      <c r="A198" s="14">
        <v>42253</v>
      </c>
      <c r="B198" s="51" t="s">
        <v>653</v>
      </c>
      <c r="C198" s="3" t="s">
        <v>439</v>
      </c>
      <c r="D198" s="3">
        <v>10</v>
      </c>
      <c r="E198" s="3">
        <v>25500</v>
      </c>
      <c r="F198" s="3" t="s">
        <v>432</v>
      </c>
    </row>
    <row r="199" spans="1:6">
      <c r="A199" s="14">
        <v>42254</v>
      </c>
      <c r="B199" s="51" t="s">
        <v>654</v>
      </c>
      <c r="C199" s="3" t="s">
        <v>438</v>
      </c>
      <c r="D199" s="3">
        <v>7</v>
      </c>
      <c r="E199" s="3">
        <v>15400</v>
      </c>
      <c r="F199" s="3" t="s">
        <v>469</v>
      </c>
    </row>
    <row r="200" spans="1:6">
      <c r="A200" s="14">
        <v>42255</v>
      </c>
      <c r="B200" s="51" t="s">
        <v>655</v>
      </c>
      <c r="C200" s="3" t="s">
        <v>457</v>
      </c>
      <c r="D200" s="3">
        <v>9</v>
      </c>
      <c r="E200" s="3">
        <v>34650</v>
      </c>
      <c r="F200" s="3" t="s">
        <v>455</v>
      </c>
    </row>
    <row r="201" spans="1:6">
      <c r="A201" s="14">
        <v>42256</v>
      </c>
      <c r="B201" s="51" t="s">
        <v>656</v>
      </c>
      <c r="C201" s="3" t="s">
        <v>457</v>
      </c>
      <c r="D201" s="3">
        <v>11</v>
      </c>
      <c r="E201" s="3">
        <v>42350</v>
      </c>
      <c r="F201" s="3" t="s">
        <v>448</v>
      </c>
    </row>
    <row r="202" spans="1:6">
      <c r="A202" s="14">
        <v>42257</v>
      </c>
      <c r="B202" s="51" t="s">
        <v>657</v>
      </c>
      <c r="C202" s="3" t="s">
        <v>457</v>
      </c>
      <c r="D202" s="3">
        <v>15</v>
      </c>
      <c r="E202" s="3">
        <v>57750</v>
      </c>
      <c r="F202" s="3" t="s">
        <v>432</v>
      </c>
    </row>
    <row r="203" spans="1:6">
      <c r="A203" s="14">
        <v>42258</v>
      </c>
      <c r="B203" s="51" t="s">
        <v>658</v>
      </c>
      <c r="C203" s="3" t="s">
        <v>453</v>
      </c>
      <c r="D203" s="3">
        <v>12</v>
      </c>
      <c r="E203" s="3">
        <v>21000</v>
      </c>
      <c r="F203" s="3" t="s">
        <v>469</v>
      </c>
    </row>
    <row r="204" spans="1:6">
      <c r="A204" s="14">
        <v>42259</v>
      </c>
      <c r="B204" s="51" t="s">
        <v>659</v>
      </c>
      <c r="C204" s="3" t="s">
        <v>453</v>
      </c>
      <c r="D204" s="3">
        <v>6</v>
      </c>
      <c r="E204" s="3">
        <v>10500</v>
      </c>
      <c r="F204" s="3" t="s">
        <v>455</v>
      </c>
    </row>
    <row r="205" spans="1:6">
      <c r="A205" s="14">
        <v>42260</v>
      </c>
      <c r="B205" s="51" t="s">
        <v>660</v>
      </c>
      <c r="C205" s="3" t="s">
        <v>457</v>
      </c>
      <c r="D205" s="3">
        <v>8</v>
      </c>
      <c r="E205" s="3">
        <v>30800</v>
      </c>
      <c r="F205" s="3" t="s">
        <v>473</v>
      </c>
    </row>
    <row r="206" spans="1:6">
      <c r="A206" s="14">
        <v>42261</v>
      </c>
      <c r="B206" s="51" t="s">
        <v>661</v>
      </c>
      <c r="C206" s="3" t="s">
        <v>453</v>
      </c>
      <c r="D206" s="3">
        <v>7</v>
      </c>
      <c r="E206" s="3">
        <v>12250</v>
      </c>
      <c r="F206" s="3" t="s">
        <v>473</v>
      </c>
    </row>
    <row r="207" spans="1:6">
      <c r="A207" s="14">
        <v>42262</v>
      </c>
      <c r="B207" s="51" t="s">
        <v>662</v>
      </c>
      <c r="C207" s="3" t="s">
        <v>457</v>
      </c>
      <c r="D207" s="3">
        <v>18</v>
      </c>
      <c r="E207" s="3">
        <v>69300</v>
      </c>
      <c r="F207" s="3" t="s">
        <v>473</v>
      </c>
    </row>
    <row r="208" spans="1:6">
      <c r="A208" s="14">
        <v>42263</v>
      </c>
      <c r="B208" s="51" t="s">
        <v>663</v>
      </c>
      <c r="C208" s="3" t="s">
        <v>457</v>
      </c>
      <c r="D208" s="3">
        <v>15</v>
      </c>
      <c r="E208" s="3">
        <v>57750</v>
      </c>
      <c r="F208" s="3" t="s">
        <v>473</v>
      </c>
    </row>
    <row r="209" spans="1:6">
      <c r="A209" s="14">
        <v>42264</v>
      </c>
      <c r="B209" s="51" t="s">
        <v>664</v>
      </c>
      <c r="C209" s="3" t="s">
        <v>440</v>
      </c>
      <c r="D209" s="3">
        <v>12</v>
      </c>
      <c r="E209" s="3">
        <v>76200</v>
      </c>
      <c r="F209" s="3" t="s">
        <v>469</v>
      </c>
    </row>
    <row r="210" spans="1:6">
      <c r="A210" s="14">
        <v>42264</v>
      </c>
      <c r="B210" s="51" t="s">
        <v>665</v>
      </c>
      <c r="C210" s="3" t="s">
        <v>440</v>
      </c>
      <c r="D210" s="3">
        <v>1</v>
      </c>
      <c r="E210" s="3">
        <v>6350</v>
      </c>
      <c r="F210" s="3" t="s">
        <v>469</v>
      </c>
    </row>
    <row r="211" spans="1:6">
      <c r="A211" s="14">
        <v>42266</v>
      </c>
      <c r="B211" s="51" t="s">
        <v>666</v>
      </c>
      <c r="C211" s="3" t="s">
        <v>440</v>
      </c>
      <c r="D211" s="3">
        <v>3</v>
      </c>
      <c r="E211" s="3">
        <v>19050</v>
      </c>
      <c r="F211" s="3" t="s">
        <v>458</v>
      </c>
    </row>
    <row r="212" spans="1:6">
      <c r="A212" s="14">
        <v>42267</v>
      </c>
      <c r="B212" s="51" t="s">
        <v>667</v>
      </c>
      <c r="C212" s="3" t="s">
        <v>438</v>
      </c>
      <c r="D212" s="3">
        <v>13</v>
      </c>
      <c r="E212" s="3">
        <v>28600</v>
      </c>
      <c r="F212" s="3" t="s">
        <v>460</v>
      </c>
    </row>
    <row r="213" spans="1:6">
      <c r="A213" s="14">
        <v>42268</v>
      </c>
      <c r="B213" s="51" t="s">
        <v>668</v>
      </c>
      <c r="C213" s="3" t="s">
        <v>439</v>
      </c>
      <c r="D213" s="3">
        <v>1</v>
      </c>
      <c r="E213" s="3">
        <v>2550</v>
      </c>
      <c r="F213" s="3" t="s">
        <v>445</v>
      </c>
    </row>
    <row r="214" spans="1:6">
      <c r="A214" s="14">
        <v>42269</v>
      </c>
      <c r="B214" s="51" t="s">
        <v>669</v>
      </c>
      <c r="C214" s="3" t="s">
        <v>439</v>
      </c>
      <c r="D214" s="3">
        <v>2</v>
      </c>
      <c r="E214" s="3">
        <v>5100</v>
      </c>
      <c r="F214" s="3" t="s">
        <v>445</v>
      </c>
    </row>
    <row r="215" spans="1:6">
      <c r="A215" s="14">
        <v>42270</v>
      </c>
      <c r="B215" s="51" t="s">
        <v>670</v>
      </c>
      <c r="C215" s="3" t="s">
        <v>453</v>
      </c>
      <c r="D215" s="3">
        <v>1</v>
      </c>
      <c r="E215" s="3">
        <v>1750</v>
      </c>
      <c r="F215" s="3" t="s">
        <v>469</v>
      </c>
    </row>
    <row r="216" spans="1:6">
      <c r="A216" s="14">
        <v>42271</v>
      </c>
      <c r="B216" s="51" t="s">
        <v>671</v>
      </c>
      <c r="C216" s="3" t="s">
        <v>453</v>
      </c>
      <c r="D216" s="3">
        <v>11</v>
      </c>
      <c r="E216" s="3">
        <v>19250</v>
      </c>
      <c r="F216" s="3" t="s">
        <v>455</v>
      </c>
    </row>
    <row r="217" spans="1:6">
      <c r="A217" s="14">
        <v>42272</v>
      </c>
      <c r="B217" s="51" t="s">
        <v>672</v>
      </c>
      <c r="C217" s="3" t="s">
        <v>457</v>
      </c>
      <c r="D217" s="3">
        <v>7</v>
      </c>
      <c r="E217" s="3">
        <v>26950</v>
      </c>
      <c r="F217" s="3" t="s">
        <v>458</v>
      </c>
    </row>
    <row r="218" spans="1:6">
      <c r="A218" s="14">
        <v>42273</v>
      </c>
      <c r="B218" s="51" t="s">
        <v>673</v>
      </c>
      <c r="C218" s="3" t="s">
        <v>457</v>
      </c>
      <c r="D218" s="3">
        <v>18</v>
      </c>
      <c r="E218" s="3">
        <v>69300</v>
      </c>
      <c r="F218" s="3" t="s">
        <v>460</v>
      </c>
    </row>
    <row r="219" spans="1:6">
      <c r="A219" s="14">
        <v>42274</v>
      </c>
      <c r="B219" s="51" t="s">
        <v>674</v>
      </c>
      <c r="C219" s="3" t="s">
        <v>440</v>
      </c>
      <c r="D219" s="3">
        <v>15</v>
      </c>
      <c r="E219" s="3">
        <v>95250</v>
      </c>
      <c r="F219" s="3" t="s">
        <v>463</v>
      </c>
    </row>
    <row r="220" spans="1:6">
      <c r="A220" s="14">
        <v>42274</v>
      </c>
      <c r="B220" s="51" t="s">
        <v>675</v>
      </c>
      <c r="C220" s="3" t="s">
        <v>440</v>
      </c>
      <c r="D220" s="3">
        <v>6</v>
      </c>
      <c r="E220" s="3">
        <v>38100</v>
      </c>
      <c r="F220" s="3" t="s">
        <v>463</v>
      </c>
    </row>
    <row r="221" spans="1:6">
      <c r="A221" s="14">
        <v>42274</v>
      </c>
      <c r="B221" s="51" t="s">
        <v>676</v>
      </c>
      <c r="C221" s="3" t="s">
        <v>440</v>
      </c>
      <c r="D221" s="3">
        <v>14</v>
      </c>
      <c r="E221" s="3">
        <v>88900</v>
      </c>
      <c r="F221" s="3" t="s">
        <v>463</v>
      </c>
    </row>
    <row r="222" spans="1:6">
      <c r="A222" s="14">
        <v>42277</v>
      </c>
      <c r="B222" s="51" t="s">
        <v>677</v>
      </c>
      <c r="C222" s="3" t="s">
        <v>467</v>
      </c>
      <c r="D222" s="3">
        <v>9</v>
      </c>
      <c r="E222" s="3">
        <v>77850</v>
      </c>
      <c r="F222" s="3" t="s">
        <v>432</v>
      </c>
    </row>
    <row r="223" spans="1:6">
      <c r="A223" s="14">
        <v>42278</v>
      </c>
      <c r="B223" s="51" t="s">
        <v>678</v>
      </c>
      <c r="C223" s="3" t="s">
        <v>441</v>
      </c>
      <c r="D223" s="3">
        <v>7</v>
      </c>
      <c r="E223" s="3">
        <v>135100</v>
      </c>
      <c r="F223" s="3" t="s">
        <v>469</v>
      </c>
    </row>
    <row r="224" spans="1:6">
      <c r="A224" s="14">
        <v>42279</v>
      </c>
      <c r="B224" s="51" t="s">
        <v>679</v>
      </c>
      <c r="C224" s="3" t="s">
        <v>441</v>
      </c>
      <c r="D224" s="3">
        <v>14</v>
      </c>
      <c r="E224" s="3">
        <v>270200</v>
      </c>
      <c r="F224" s="3" t="s">
        <v>455</v>
      </c>
    </row>
    <row r="225" spans="1:6">
      <c r="A225" s="14">
        <v>42280</v>
      </c>
      <c r="B225" s="51" t="s">
        <v>680</v>
      </c>
      <c r="C225" s="3" t="s">
        <v>462</v>
      </c>
      <c r="D225" s="3">
        <v>12</v>
      </c>
      <c r="E225" s="3">
        <v>89400</v>
      </c>
      <c r="F225" s="3" t="s">
        <v>473</v>
      </c>
    </row>
    <row r="226" spans="1:6">
      <c r="A226" s="14">
        <v>42281</v>
      </c>
      <c r="B226" s="51" t="s">
        <v>681</v>
      </c>
      <c r="C226" s="3" t="s">
        <v>462</v>
      </c>
      <c r="D226" s="3">
        <v>2</v>
      </c>
      <c r="E226" s="3">
        <v>14900</v>
      </c>
      <c r="F226" s="3" t="s">
        <v>473</v>
      </c>
    </row>
    <row r="227" spans="1:6">
      <c r="A227" s="14">
        <v>42282</v>
      </c>
      <c r="B227" s="51" t="s">
        <v>682</v>
      </c>
      <c r="C227" s="3" t="s">
        <v>441</v>
      </c>
      <c r="D227" s="3">
        <v>19</v>
      </c>
      <c r="E227" s="3">
        <v>366700</v>
      </c>
      <c r="F227" s="3" t="s">
        <v>463</v>
      </c>
    </row>
    <row r="228" spans="1:6">
      <c r="A228" s="14">
        <v>42283</v>
      </c>
      <c r="B228" s="51" t="s">
        <v>683</v>
      </c>
      <c r="C228" s="3" t="s">
        <v>441</v>
      </c>
      <c r="D228" s="3">
        <v>15</v>
      </c>
      <c r="E228" s="3">
        <v>289500</v>
      </c>
      <c r="F228" s="3" t="s">
        <v>465</v>
      </c>
    </row>
    <row r="229" spans="1:6">
      <c r="A229" s="14">
        <v>42284</v>
      </c>
      <c r="B229" s="51" t="s">
        <v>684</v>
      </c>
      <c r="C229" s="3" t="s">
        <v>440</v>
      </c>
      <c r="D229" s="3">
        <v>11</v>
      </c>
      <c r="E229" s="3">
        <v>69850</v>
      </c>
      <c r="F229" s="3" t="s">
        <v>445</v>
      </c>
    </row>
    <row r="230" spans="1:6">
      <c r="A230" s="14">
        <v>42284</v>
      </c>
      <c r="B230" s="51" t="s">
        <v>685</v>
      </c>
      <c r="C230" s="3" t="s">
        <v>440</v>
      </c>
      <c r="D230" s="3">
        <v>8</v>
      </c>
      <c r="E230" s="3">
        <v>50800</v>
      </c>
      <c r="F230" s="3" t="s">
        <v>445</v>
      </c>
    </row>
    <row r="231" spans="1:6">
      <c r="A231" s="14">
        <v>42286</v>
      </c>
      <c r="B231" s="51" t="s">
        <v>686</v>
      </c>
      <c r="C231" s="3" t="s">
        <v>439</v>
      </c>
      <c r="D231" s="3">
        <v>13</v>
      </c>
      <c r="E231" s="3">
        <v>33150</v>
      </c>
      <c r="F231" s="3" t="s">
        <v>445</v>
      </c>
    </row>
    <row r="232" spans="1:6">
      <c r="A232" s="14">
        <v>42287</v>
      </c>
      <c r="B232" s="51" t="s">
        <v>687</v>
      </c>
      <c r="C232" s="3" t="s">
        <v>453</v>
      </c>
      <c r="D232" s="3">
        <v>17</v>
      </c>
      <c r="E232" s="3">
        <v>29750</v>
      </c>
      <c r="F232" s="3" t="s">
        <v>469</v>
      </c>
    </row>
    <row r="233" spans="1:6">
      <c r="A233" s="14">
        <v>42288</v>
      </c>
      <c r="B233" s="51" t="s">
        <v>688</v>
      </c>
      <c r="C233" s="3" t="s">
        <v>453</v>
      </c>
      <c r="D233" s="3">
        <v>18</v>
      </c>
      <c r="E233" s="3">
        <v>31500</v>
      </c>
      <c r="F233" s="3" t="s">
        <v>455</v>
      </c>
    </row>
    <row r="234" spans="1:6">
      <c r="A234" s="14">
        <v>42289</v>
      </c>
      <c r="B234" s="51" t="s">
        <v>689</v>
      </c>
      <c r="C234" s="3" t="s">
        <v>457</v>
      </c>
      <c r="D234" s="3">
        <v>18</v>
      </c>
      <c r="E234" s="3">
        <v>69300</v>
      </c>
      <c r="F234" s="3" t="s">
        <v>458</v>
      </c>
    </row>
    <row r="235" spans="1:6">
      <c r="A235" s="14">
        <v>42290</v>
      </c>
      <c r="B235" s="51" t="s">
        <v>690</v>
      </c>
      <c r="C235" s="3" t="s">
        <v>457</v>
      </c>
      <c r="D235" s="3">
        <v>11</v>
      </c>
      <c r="E235" s="3">
        <v>42350</v>
      </c>
      <c r="F235" s="3" t="s">
        <v>460</v>
      </c>
    </row>
    <row r="236" spans="1:6">
      <c r="A236" s="14">
        <v>42291</v>
      </c>
      <c r="B236" s="51" t="s">
        <v>691</v>
      </c>
      <c r="C236" s="3" t="s">
        <v>462</v>
      </c>
      <c r="D236" s="3">
        <v>17</v>
      </c>
      <c r="E236" s="3">
        <v>126650</v>
      </c>
      <c r="F236" s="3" t="s">
        <v>463</v>
      </c>
    </row>
    <row r="237" spans="1:6">
      <c r="A237" s="14">
        <v>42292</v>
      </c>
      <c r="B237" s="51" t="s">
        <v>692</v>
      </c>
      <c r="C237" s="3" t="s">
        <v>462</v>
      </c>
      <c r="D237" s="3">
        <v>3</v>
      </c>
      <c r="E237" s="3">
        <v>22350</v>
      </c>
      <c r="F237" s="3" t="s">
        <v>465</v>
      </c>
    </row>
    <row r="238" spans="1:6">
      <c r="A238" s="14">
        <v>42293</v>
      </c>
      <c r="B238" s="51" t="s">
        <v>693</v>
      </c>
      <c r="C238" s="3" t="s">
        <v>467</v>
      </c>
      <c r="D238" s="3">
        <v>13</v>
      </c>
      <c r="E238" s="3">
        <v>112450</v>
      </c>
      <c r="F238" s="3" t="s">
        <v>448</v>
      </c>
    </row>
    <row r="239" spans="1:6">
      <c r="A239" s="14">
        <v>42294</v>
      </c>
      <c r="B239" s="51" t="s">
        <v>694</v>
      </c>
      <c r="C239" s="3" t="s">
        <v>467</v>
      </c>
      <c r="D239" s="3">
        <v>8</v>
      </c>
      <c r="E239" s="3">
        <v>69200</v>
      </c>
      <c r="F239" s="3" t="s">
        <v>432</v>
      </c>
    </row>
    <row r="240" spans="1:6">
      <c r="A240" s="14">
        <v>42295</v>
      </c>
      <c r="B240" s="51" t="s">
        <v>695</v>
      </c>
      <c r="C240" s="3" t="s">
        <v>441</v>
      </c>
      <c r="D240" s="3">
        <v>14</v>
      </c>
      <c r="E240" s="3">
        <v>270200</v>
      </c>
      <c r="F240" s="3" t="s">
        <v>469</v>
      </c>
    </row>
    <row r="241" spans="1:6">
      <c r="A241" s="14">
        <v>42296</v>
      </c>
      <c r="B241" s="51" t="s">
        <v>696</v>
      </c>
      <c r="C241" s="3" t="s">
        <v>441</v>
      </c>
      <c r="D241" s="3">
        <v>14</v>
      </c>
      <c r="E241" s="3">
        <v>270200</v>
      </c>
      <c r="F241" s="3" t="s">
        <v>455</v>
      </c>
    </row>
    <row r="242" spans="1:6">
      <c r="A242" s="14">
        <v>42297</v>
      </c>
      <c r="B242" s="51" t="s">
        <v>697</v>
      </c>
      <c r="C242" s="3" t="s">
        <v>462</v>
      </c>
      <c r="D242" s="3">
        <v>9</v>
      </c>
      <c r="E242" s="3">
        <v>67050</v>
      </c>
      <c r="F242" s="3" t="s">
        <v>473</v>
      </c>
    </row>
    <row r="243" spans="1:6">
      <c r="A243" s="14">
        <v>42298</v>
      </c>
      <c r="B243" s="51" t="s">
        <v>698</v>
      </c>
      <c r="C243" s="3" t="s">
        <v>462</v>
      </c>
      <c r="D243" s="3">
        <v>15</v>
      </c>
      <c r="E243" s="3">
        <v>111750</v>
      </c>
      <c r="F243" s="3" t="s">
        <v>473</v>
      </c>
    </row>
    <row r="244" spans="1:6">
      <c r="A244" s="14">
        <v>42299</v>
      </c>
      <c r="B244" s="51" t="s">
        <v>699</v>
      </c>
      <c r="C244" s="3" t="s">
        <v>441</v>
      </c>
      <c r="D244" s="3">
        <v>19</v>
      </c>
      <c r="E244" s="3">
        <v>366700</v>
      </c>
      <c r="F244" s="3" t="s">
        <v>463</v>
      </c>
    </row>
    <row r="245" spans="1:6">
      <c r="A245" s="14">
        <v>42300</v>
      </c>
      <c r="B245" s="51" t="s">
        <v>700</v>
      </c>
      <c r="C245" s="3" t="s">
        <v>441</v>
      </c>
      <c r="D245" s="3">
        <v>8</v>
      </c>
      <c r="E245" s="3">
        <v>154400</v>
      </c>
      <c r="F245" s="3" t="s">
        <v>465</v>
      </c>
    </row>
    <row r="246" spans="1:6">
      <c r="A246" s="14">
        <v>42301</v>
      </c>
      <c r="B246" s="51" t="s">
        <v>701</v>
      </c>
      <c r="C246" s="3" t="s">
        <v>441</v>
      </c>
      <c r="D246" s="3">
        <v>13</v>
      </c>
      <c r="E246" s="3">
        <v>250900</v>
      </c>
      <c r="F246" s="3" t="s">
        <v>445</v>
      </c>
    </row>
    <row r="247" spans="1:6">
      <c r="A247" s="14">
        <v>42302</v>
      </c>
      <c r="B247" s="51" t="s">
        <v>702</v>
      </c>
      <c r="C247" s="3" t="s">
        <v>462</v>
      </c>
      <c r="D247" s="3">
        <v>8</v>
      </c>
      <c r="E247" s="3">
        <v>59600</v>
      </c>
      <c r="F247" s="3" t="s">
        <v>445</v>
      </c>
    </row>
    <row r="248" spans="1:6">
      <c r="A248" s="14">
        <v>42303</v>
      </c>
      <c r="B248" s="51" t="s">
        <v>703</v>
      </c>
      <c r="C248" s="3" t="s">
        <v>462</v>
      </c>
      <c r="D248" s="3">
        <v>3</v>
      </c>
      <c r="E248" s="3">
        <v>22350</v>
      </c>
      <c r="F248" s="3" t="s">
        <v>445</v>
      </c>
    </row>
    <row r="249" spans="1:6">
      <c r="A249" s="14">
        <v>42304</v>
      </c>
      <c r="B249" s="51" t="s">
        <v>704</v>
      </c>
      <c r="C249" s="3" t="s">
        <v>440</v>
      </c>
      <c r="D249" s="3">
        <v>5</v>
      </c>
      <c r="E249" s="3">
        <v>31750</v>
      </c>
      <c r="F249" s="3" t="s">
        <v>473</v>
      </c>
    </row>
    <row r="250" spans="1:6">
      <c r="A250" s="14">
        <v>42305</v>
      </c>
      <c r="B250" s="51" t="s">
        <v>705</v>
      </c>
      <c r="C250" s="3" t="s">
        <v>440</v>
      </c>
      <c r="D250" s="3">
        <v>17</v>
      </c>
      <c r="E250" s="3">
        <v>107950</v>
      </c>
      <c r="F250" s="3" t="s">
        <v>473</v>
      </c>
    </row>
    <row r="251" spans="1:6">
      <c r="A251" s="14">
        <v>42306</v>
      </c>
      <c r="B251" s="51" t="s">
        <v>706</v>
      </c>
      <c r="C251" s="3" t="s">
        <v>462</v>
      </c>
      <c r="D251" s="3">
        <v>5</v>
      </c>
      <c r="E251" s="3">
        <v>37250</v>
      </c>
      <c r="F251" s="3" t="s">
        <v>445</v>
      </c>
    </row>
    <row r="252" spans="1:6">
      <c r="A252" s="14">
        <v>42307</v>
      </c>
      <c r="B252" s="51" t="s">
        <v>707</v>
      </c>
      <c r="C252" s="3" t="s">
        <v>440</v>
      </c>
      <c r="D252" s="3">
        <v>6</v>
      </c>
      <c r="E252" s="3">
        <v>38100</v>
      </c>
      <c r="F252" s="3" t="s">
        <v>445</v>
      </c>
    </row>
    <row r="253" spans="1:6">
      <c r="A253" s="14">
        <v>42308</v>
      </c>
      <c r="B253" s="51" t="s">
        <v>708</v>
      </c>
      <c r="C253" s="3" t="s">
        <v>440</v>
      </c>
      <c r="D253" s="3">
        <v>1</v>
      </c>
      <c r="E253" s="3">
        <v>6350</v>
      </c>
      <c r="F253" s="3" t="s">
        <v>458</v>
      </c>
    </row>
    <row r="254" spans="1:6">
      <c r="A254" s="14">
        <v>42309</v>
      </c>
      <c r="B254" s="51" t="s">
        <v>709</v>
      </c>
      <c r="C254" s="3" t="s">
        <v>441</v>
      </c>
      <c r="D254" s="3">
        <v>12</v>
      </c>
      <c r="E254" s="3">
        <v>231600</v>
      </c>
      <c r="F254" s="3" t="s">
        <v>460</v>
      </c>
    </row>
    <row r="255" spans="1:6">
      <c r="A255" s="14">
        <v>42310</v>
      </c>
      <c r="B255" s="51" t="s">
        <v>710</v>
      </c>
      <c r="C255" s="3" t="s">
        <v>453</v>
      </c>
      <c r="D255" s="3">
        <v>2</v>
      </c>
      <c r="E255" s="3">
        <v>3500</v>
      </c>
      <c r="F255" s="3" t="s">
        <v>445</v>
      </c>
    </row>
    <row r="256" spans="1:6">
      <c r="A256" s="14">
        <v>42311</v>
      </c>
      <c r="B256" s="51" t="s">
        <v>711</v>
      </c>
      <c r="C256" s="3" t="s">
        <v>457</v>
      </c>
      <c r="D256" s="3">
        <v>18</v>
      </c>
      <c r="E256" s="3">
        <v>69300</v>
      </c>
      <c r="F256" s="3" t="s">
        <v>448</v>
      </c>
    </row>
    <row r="257" spans="1:6">
      <c r="A257" s="14">
        <v>42312</v>
      </c>
      <c r="B257" s="51" t="s">
        <v>712</v>
      </c>
      <c r="C257" s="3" t="s">
        <v>457</v>
      </c>
      <c r="D257" s="3">
        <v>5</v>
      </c>
      <c r="E257" s="3">
        <v>19250</v>
      </c>
      <c r="F257" s="3" t="s">
        <v>432</v>
      </c>
    </row>
    <row r="258" spans="1:6">
      <c r="A258" s="14">
        <v>42313</v>
      </c>
      <c r="B258" s="51" t="s">
        <v>713</v>
      </c>
      <c r="C258" s="3" t="s">
        <v>439</v>
      </c>
      <c r="D258" s="3">
        <v>10</v>
      </c>
      <c r="E258" s="3">
        <v>25500</v>
      </c>
      <c r="F258" s="3" t="s">
        <v>469</v>
      </c>
    </row>
    <row r="259" spans="1:6">
      <c r="A259" s="14">
        <v>42314</v>
      </c>
      <c r="B259" s="51" t="s">
        <v>714</v>
      </c>
      <c r="C259" s="3" t="s">
        <v>439</v>
      </c>
      <c r="D259" s="3">
        <v>12</v>
      </c>
      <c r="E259" s="3">
        <v>30600</v>
      </c>
      <c r="F259" s="3" t="s">
        <v>455</v>
      </c>
    </row>
    <row r="260" spans="1:6">
      <c r="A260" s="14">
        <v>42314</v>
      </c>
      <c r="B260" s="51" t="s">
        <v>715</v>
      </c>
      <c r="C260" s="3" t="s">
        <v>439</v>
      </c>
      <c r="D260" s="3">
        <v>1</v>
      </c>
      <c r="E260" s="3">
        <v>2550</v>
      </c>
      <c r="F260" s="3" t="s">
        <v>455</v>
      </c>
    </row>
    <row r="261" spans="1:6">
      <c r="A261" s="14">
        <v>42314</v>
      </c>
      <c r="B261" s="51" t="s">
        <v>716</v>
      </c>
      <c r="C261" s="3" t="s">
        <v>439</v>
      </c>
      <c r="D261" s="3">
        <v>9</v>
      </c>
      <c r="E261" s="3">
        <v>22950</v>
      </c>
      <c r="F261" s="3" t="s">
        <v>455</v>
      </c>
    </row>
    <row r="262" spans="1:6">
      <c r="A262" s="14">
        <v>42317</v>
      </c>
      <c r="B262" s="51" t="s">
        <v>717</v>
      </c>
      <c r="C262" s="3" t="s">
        <v>467</v>
      </c>
      <c r="D262" s="3">
        <v>12</v>
      </c>
      <c r="E262" s="3">
        <v>103800</v>
      </c>
      <c r="F262" s="3" t="s">
        <v>445</v>
      </c>
    </row>
    <row r="263" spans="1:6">
      <c r="A263" s="14">
        <v>42318</v>
      </c>
      <c r="B263" s="51" t="s">
        <v>718</v>
      </c>
      <c r="C263" s="3" t="s">
        <v>467</v>
      </c>
      <c r="D263" s="3">
        <v>8</v>
      </c>
      <c r="E263" s="3">
        <v>69200</v>
      </c>
      <c r="F263" s="3" t="s">
        <v>445</v>
      </c>
    </row>
    <row r="264" spans="1:6">
      <c r="A264" s="14">
        <v>42319</v>
      </c>
      <c r="B264" s="51" t="s">
        <v>719</v>
      </c>
      <c r="C264" s="3" t="s">
        <v>439</v>
      </c>
      <c r="D264" s="3">
        <v>8</v>
      </c>
      <c r="E264" s="3">
        <v>20400</v>
      </c>
      <c r="F264" s="3" t="s">
        <v>463</v>
      </c>
    </row>
    <row r="265" spans="1:6">
      <c r="A265" s="14">
        <v>42320</v>
      </c>
      <c r="B265" s="51" t="s">
        <v>720</v>
      </c>
      <c r="C265" s="3" t="s">
        <v>439</v>
      </c>
      <c r="D265" s="3">
        <v>4</v>
      </c>
      <c r="E265" s="3">
        <v>10200</v>
      </c>
      <c r="F265" s="3" t="s">
        <v>465</v>
      </c>
    </row>
    <row r="266" spans="1:6">
      <c r="A266" s="14">
        <v>42321</v>
      </c>
      <c r="B266" s="51" t="s">
        <v>721</v>
      </c>
      <c r="C266" s="3" t="s">
        <v>462</v>
      </c>
      <c r="D266" s="3">
        <v>20</v>
      </c>
      <c r="E266" s="3">
        <v>149000</v>
      </c>
      <c r="F266" s="3" t="s">
        <v>445</v>
      </c>
    </row>
    <row r="267" spans="1:6">
      <c r="A267" s="14">
        <v>42322</v>
      </c>
      <c r="B267" s="51" t="s">
        <v>722</v>
      </c>
      <c r="C267" s="3" t="s">
        <v>462</v>
      </c>
      <c r="D267" s="3">
        <v>12</v>
      </c>
      <c r="E267" s="3">
        <v>89400</v>
      </c>
      <c r="F267" s="3" t="s">
        <v>445</v>
      </c>
    </row>
    <row r="268" spans="1:6">
      <c r="A268" s="14">
        <v>42323</v>
      </c>
      <c r="B268" s="51" t="s">
        <v>723</v>
      </c>
      <c r="C268" s="3" t="s">
        <v>467</v>
      </c>
      <c r="D268" s="3">
        <v>20</v>
      </c>
      <c r="E268" s="3">
        <v>173000</v>
      </c>
      <c r="F268" s="3" t="s">
        <v>473</v>
      </c>
    </row>
    <row r="269" spans="1:6">
      <c r="A269" s="14">
        <v>42324</v>
      </c>
      <c r="B269" s="51" t="s">
        <v>724</v>
      </c>
      <c r="C269" s="3" t="s">
        <v>439</v>
      </c>
      <c r="D269" s="3">
        <v>12</v>
      </c>
      <c r="E269" s="3">
        <v>30600</v>
      </c>
      <c r="F269" s="3" t="s">
        <v>473</v>
      </c>
    </row>
    <row r="270" spans="1:6">
      <c r="A270" s="14">
        <v>42325</v>
      </c>
      <c r="B270" s="51" t="s">
        <v>725</v>
      </c>
      <c r="C270" s="3" t="s">
        <v>439</v>
      </c>
      <c r="D270" s="3">
        <v>11</v>
      </c>
      <c r="E270" s="3">
        <v>28050</v>
      </c>
      <c r="F270" s="3" t="s">
        <v>445</v>
      </c>
    </row>
    <row r="271" spans="1:6">
      <c r="A271" s="14">
        <v>42325</v>
      </c>
      <c r="B271" s="51" t="s">
        <v>726</v>
      </c>
      <c r="C271" s="3" t="s">
        <v>439</v>
      </c>
      <c r="D271" s="3">
        <v>1</v>
      </c>
      <c r="E271" s="3">
        <v>2550</v>
      </c>
      <c r="F271" s="3" t="s">
        <v>445</v>
      </c>
    </row>
    <row r="272" spans="1:6">
      <c r="A272" s="14">
        <v>42325</v>
      </c>
      <c r="B272" s="51" t="s">
        <v>727</v>
      </c>
      <c r="C272" s="3" t="s">
        <v>440</v>
      </c>
      <c r="D272" s="3">
        <v>18</v>
      </c>
      <c r="E272" s="3">
        <v>114300</v>
      </c>
      <c r="F272" s="3" t="s">
        <v>445</v>
      </c>
    </row>
    <row r="273" spans="1:6">
      <c r="A273" s="14">
        <v>42325</v>
      </c>
      <c r="B273" s="51" t="s">
        <v>728</v>
      </c>
      <c r="C273" s="3" t="s">
        <v>440</v>
      </c>
      <c r="D273" s="3">
        <v>14</v>
      </c>
      <c r="E273" s="3">
        <v>88900</v>
      </c>
      <c r="F273" s="3" t="s">
        <v>445</v>
      </c>
    </row>
    <row r="274" spans="1:6">
      <c r="A274" s="14">
        <v>42329</v>
      </c>
      <c r="B274" s="51" t="s">
        <v>729</v>
      </c>
      <c r="C274" s="3" t="s">
        <v>453</v>
      </c>
      <c r="D274" s="3">
        <v>3</v>
      </c>
      <c r="E274" s="3">
        <v>5250</v>
      </c>
      <c r="F274" s="3" t="s">
        <v>445</v>
      </c>
    </row>
    <row r="275" spans="1:6">
      <c r="A275" s="14">
        <v>42330</v>
      </c>
      <c r="B275" s="51" t="s">
        <v>730</v>
      </c>
      <c r="C275" s="3" t="s">
        <v>457</v>
      </c>
      <c r="D275" s="3">
        <v>9</v>
      </c>
      <c r="E275" s="3">
        <v>34650</v>
      </c>
      <c r="F275" s="3" t="s">
        <v>448</v>
      </c>
    </row>
    <row r="276" spans="1:6">
      <c r="A276" s="14">
        <v>42331</v>
      </c>
      <c r="B276" s="51" t="s">
        <v>731</v>
      </c>
      <c r="C276" s="3" t="s">
        <v>457</v>
      </c>
      <c r="D276" s="3">
        <v>16</v>
      </c>
      <c r="E276" s="3">
        <v>61600</v>
      </c>
      <c r="F276" s="3" t="s">
        <v>432</v>
      </c>
    </row>
    <row r="277" spans="1:6">
      <c r="A277" s="14">
        <v>42332</v>
      </c>
      <c r="B277" s="51" t="s">
        <v>732</v>
      </c>
      <c r="C277" s="3" t="s">
        <v>439</v>
      </c>
      <c r="D277" s="3">
        <v>16</v>
      </c>
      <c r="E277" s="3">
        <v>40800</v>
      </c>
      <c r="F277" s="3" t="s">
        <v>469</v>
      </c>
    </row>
    <row r="278" spans="1:6">
      <c r="A278" s="14">
        <v>42333</v>
      </c>
      <c r="B278" s="51" t="s">
        <v>733</v>
      </c>
      <c r="C278" s="3" t="s">
        <v>439</v>
      </c>
      <c r="D278" s="3">
        <v>13</v>
      </c>
      <c r="E278" s="3">
        <v>33150</v>
      </c>
      <c r="F278" s="3" t="s">
        <v>455</v>
      </c>
    </row>
    <row r="279" spans="1:6">
      <c r="A279" s="14">
        <v>42334</v>
      </c>
      <c r="B279" s="51" t="s">
        <v>734</v>
      </c>
      <c r="C279" s="3" t="s">
        <v>441</v>
      </c>
      <c r="D279" s="3">
        <v>10</v>
      </c>
      <c r="E279" s="3">
        <v>193000</v>
      </c>
      <c r="F279" s="3" t="s">
        <v>460</v>
      </c>
    </row>
    <row r="280" spans="1:6">
      <c r="A280" s="14">
        <v>42335</v>
      </c>
      <c r="B280" s="51" t="s">
        <v>735</v>
      </c>
      <c r="C280" s="3" t="s">
        <v>441</v>
      </c>
      <c r="D280" s="3">
        <v>14</v>
      </c>
      <c r="E280" s="3">
        <v>270200</v>
      </c>
      <c r="F280" s="3" t="s">
        <v>460</v>
      </c>
    </row>
    <row r="281" spans="1:6">
      <c r="A281" s="14">
        <v>42336</v>
      </c>
      <c r="B281" s="51" t="s">
        <v>736</v>
      </c>
      <c r="C281" s="3" t="s">
        <v>467</v>
      </c>
      <c r="D281" s="3">
        <v>17</v>
      </c>
      <c r="E281" s="3">
        <v>147050</v>
      </c>
      <c r="F281" s="3" t="s">
        <v>445</v>
      </c>
    </row>
    <row r="282" spans="1:6">
      <c r="A282" s="14">
        <v>42337</v>
      </c>
      <c r="B282" s="51" t="s">
        <v>737</v>
      </c>
      <c r="C282" s="3" t="s">
        <v>467</v>
      </c>
      <c r="D282" s="3">
        <v>11</v>
      </c>
      <c r="E282" s="3">
        <v>95150</v>
      </c>
      <c r="F282" s="3" t="s">
        <v>445</v>
      </c>
    </row>
    <row r="283" spans="1:6">
      <c r="A283" s="14">
        <v>42338</v>
      </c>
      <c r="B283" s="51" t="s">
        <v>738</v>
      </c>
      <c r="C283" s="3" t="s">
        <v>440</v>
      </c>
      <c r="D283" s="3">
        <v>20</v>
      </c>
      <c r="E283" s="3">
        <v>127000</v>
      </c>
      <c r="F283" s="3" t="s">
        <v>463</v>
      </c>
    </row>
    <row r="284" spans="1:6">
      <c r="A284" s="14">
        <v>42339</v>
      </c>
      <c r="B284" s="51" t="s">
        <v>739</v>
      </c>
      <c r="C284" s="3" t="s">
        <v>439</v>
      </c>
      <c r="D284" s="3">
        <v>2</v>
      </c>
      <c r="E284" s="3">
        <v>5100</v>
      </c>
      <c r="F284" s="3" t="s">
        <v>465</v>
      </c>
    </row>
    <row r="285" spans="1:6">
      <c r="A285" s="14">
        <v>42340</v>
      </c>
      <c r="B285" s="51" t="s">
        <v>740</v>
      </c>
      <c r="C285" s="3" t="s">
        <v>467</v>
      </c>
      <c r="D285" s="3">
        <v>5</v>
      </c>
      <c r="E285" s="3">
        <v>43250</v>
      </c>
      <c r="F285" s="3" t="s">
        <v>473</v>
      </c>
    </row>
    <row r="286" spans="1:6">
      <c r="A286" s="14">
        <v>42341</v>
      </c>
      <c r="B286" s="51" t="s">
        <v>741</v>
      </c>
      <c r="C286" s="3" t="s">
        <v>441</v>
      </c>
      <c r="D286" s="3">
        <v>7</v>
      </c>
      <c r="E286" s="3">
        <v>135100</v>
      </c>
      <c r="F286" s="3" t="s">
        <v>473</v>
      </c>
    </row>
    <row r="287" spans="1:6">
      <c r="A287" s="14">
        <v>42342</v>
      </c>
      <c r="B287" s="51" t="s">
        <v>742</v>
      </c>
      <c r="C287" s="3" t="s">
        <v>441</v>
      </c>
      <c r="D287" s="3">
        <v>9</v>
      </c>
      <c r="E287" s="3">
        <v>173700</v>
      </c>
      <c r="F287" s="3" t="s">
        <v>473</v>
      </c>
    </row>
    <row r="288" spans="1:6">
      <c r="A288" s="14">
        <v>42343</v>
      </c>
      <c r="B288" s="51" t="s">
        <v>743</v>
      </c>
      <c r="C288" s="3" t="s">
        <v>453</v>
      </c>
      <c r="D288" s="3">
        <v>10</v>
      </c>
      <c r="E288" s="3">
        <v>17500</v>
      </c>
      <c r="F288" s="3" t="s">
        <v>463</v>
      </c>
    </row>
    <row r="289" spans="1:6">
      <c r="A289" s="14">
        <v>42344</v>
      </c>
      <c r="B289" s="51" t="s">
        <v>744</v>
      </c>
      <c r="C289" s="3" t="s">
        <v>453</v>
      </c>
      <c r="D289" s="3">
        <v>20</v>
      </c>
      <c r="E289" s="3">
        <v>35000</v>
      </c>
      <c r="F289" s="3" t="s">
        <v>465</v>
      </c>
    </row>
    <row r="290" spans="1:6">
      <c r="A290" s="14">
        <v>42345</v>
      </c>
      <c r="B290" s="51" t="s">
        <v>745</v>
      </c>
      <c r="C290" s="3" t="s">
        <v>441</v>
      </c>
      <c r="D290" s="3">
        <v>4</v>
      </c>
      <c r="E290" s="3">
        <v>77200</v>
      </c>
      <c r="F290" s="3" t="s">
        <v>448</v>
      </c>
    </row>
    <row r="291" spans="1:6">
      <c r="A291" s="14">
        <v>42346</v>
      </c>
      <c r="B291" s="51" t="s">
        <v>746</v>
      </c>
      <c r="C291" s="3" t="s">
        <v>453</v>
      </c>
      <c r="D291" s="3">
        <v>11</v>
      </c>
      <c r="E291" s="3">
        <v>19250</v>
      </c>
      <c r="F291" s="3" t="s">
        <v>432</v>
      </c>
    </row>
    <row r="292" spans="1:6">
      <c r="A292" s="14">
        <v>42347</v>
      </c>
      <c r="B292" s="51" t="s">
        <v>747</v>
      </c>
      <c r="C292" s="3" t="s">
        <v>462</v>
      </c>
      <c r="D292" s="3">
        <v>20</v>
      </c>
      <c r="E292" s="3">
        <v>149000</v>
      </c>
      <c r="F292" s="3" t="s">
        <v>448</v>
      </c>
    </row>
    <row r="293" spans="1:6">
      <c r="A293" s="14">
        <v>42348</v>
      </c>
      <c r="B293" s="51" t="s">
        <v>748</v>
      </c>
      <c r="C293" s="3" t="s">
        <v>462</v>
      </c>
      <c r="D293" s="3">
        <v>5</v>
      </c>
      <c r="E293" s="3">
        <v>37250</v>
      </c>
      <c r="F293" s="3" t="s">
        <v>432</v>
      </c>
    </row>
    <row r="294" spans="1:6">
      <c r="A294" s="14">
        <v>42349</v>
      </c>
      <c r="B294" s="51" t="s">
        <v>749</v>
      </c>
      <c r="C294" s="3" t="s">
        <v>439</v>
      </c>
      <c r="D294" s="3">
        <v>13</v>
      </c>
      <c r="E294" s="3">
        <v>33150</v>
      </c>
      <c r="F294" s="3" t="s">
        <v>463</v>
      </c>
    </row>
    <row r="295" spans="1:6">
      <c r="A295" s="14">
        <v>42350</v>
      </c>
      <c r="B295" s="51" t="s">
        <v>750</v>
      </c>
      <c r="C295" s="3" t="s">
        <v>439</v>
      </c>
      <c r="D295" s="3">
        <v>2</v>
      </c>
      <c r="E295" s="3">
        <v>5100</v>
      </c>
      <c r="F295" s="3" t="s">
        <v>465</v>
      </c>
    </row>
    <row r="296" spans="1:6">
      <c r="A296" s="14">
        <v>42351</v>
      </c>
      <c r="B296" s="51" t="s">
        <v>751</v>
      </c>
      <c r="C296" s="3" t="s">
        <v>467</v>
      </c>
      <c r="D296" s="3">
        <v>7</v>
      </c>
      <c r="E296" s="3">
        <v>60550</v>
      </c>
      <c r="F296" s="3" t="s">
        <v>445</v>
      </c>
    </row>
    <row r="297" spans="1:6">
      <c r="A297" s="14">
        <v>42352</v>
      </c>
      <c r="B297" s="51" t="s">
        <v>752</v>
      </c>
      <c r="C297" s="3" t="s">
        <v>467</v>
      </c>
      <c r="D297" s="3">
        <v>7</v>
      </c>
      <c r="E297" s="3">
        <v>60550</v>
      </c>
      <c r="F297" s="3" t="s">
        <v>445</v>
      </c>
    </row>
    <row r="298" spans="1:6">
      <c r="A298" s="14">
        <v>42353</v>
      </c>
      <c r="B298" s="51" t="s">
        <v>753</v>
      </c>
      <c r="C298" s="3" t="s">
        <v>467</v>
      </c>
      <c r="D298" s="3">
        <v>11</v>
      </c>
      <c r="E298" s="3">
        <v>95150</v>
      </c>
      <c r="F298" s="3" t="s">
        <v>463</v>
      </c>
    </row>
    <row r="299" spans="1:6">
      <c r="A299" s="14">
        <v>42354</v>
      </c>
      <c r="B299" s="51" t="s">
        <v>754</v>
      </c>
      <c r="C299" s="3" t="s">
        <v>467</v>
      </c>
      <c r="D299" s="3">
        <v>16</v>
      </c>
      <c r="E299" s="3">
        <v>138400</v>
      </c>
      <c r="F299" s="3" t="s">
        <v>465</v>
      </c>
    </row>
    <row r="300" spans="1:6">
      <c r="A300" s="14">
        <v>42355</v>
      </c>
      <c r="B300" s="51" t="s">
        <v>755</v>
      </c>
      <c r="C300" s="3" t="s">
        <v>441</v>
      </c>
      <c r="D300" s="3">
        <v>16</v>
      </c>
      <c r="E300" s="3">
        <v>308800</v>
      </c>
      <c r="F300" s="3" t="s">
        <v>460</v>
      </c>
    </row>
    <row r="301" spans="1:6">
      <c r="A301" s="14">
        <v>42356</v>
      </c>
      <c r="B301" s="51" t="s">
        <v>756</v>
      </c>
      <c r="C301" s="3" t="s">
        <v>441</v>
      </c>
      <c r="D301" s="3">
        <v>11</v>
      </c>
      <c r="E301" s="3">
        <v>212300</v>
      </c>
      <c r="F301" s="3" t="s">
        <v>460</v>
      </c>
    </row>
    <row r="302" spans="1:6">
      <c r="A302" s="14">
        <v>42357</v>
      </c>
      <c r="B302" s="51" t="s">
        <v>757</v>
      </c>
      <c r="C302" s="3" t="s">
        <v>457</v>
      </c>
      <c r="D302" s="3">
        <v>5</v>
      </c>
      <c r="E302" s="3">
        <v>19250</v>
      </c>
      <c r="F302" s="3" t="s">
        <v>463</v>
      </c>
    </row>
    <row r="303" spans="1:6">
      <c r="A303" s="14">
        <v>42358</v>
      </c>
      <c r="B303" s="51" t="s">
        <v>758</v>
      </c>
      <c r="C303" s="3" t="s">
        <v>457</v>
      </c>
      <c r="D303" s="3">
        <v>6</v>
      </c>
      <c r="E303" s="3">
        <v>23100</v>
      </c>
      <c r="F303" s="3" t="s">
        <v>465</v>
      </c>
    </row>
    <row r="304" spans="1:6">
      <c r="A304" s="14">
        <v>42359</v>
      </c>
      <c r="B304" s="51" t="s">
        <v>759</v>
      </c>
      <c r="C304" s="3" t="s">
        <v>462</v>
      </c>
      <c r="D304" s="3">
        <v>1</v>
      </c>
      <c r="E304" s="3">
        <v>7450</v>
      </c>
      <c r="F304" s="3" t="s">
        <v>448</v>
      </c>
    </row>
    <row r="305" spans="1:6">
      <c r="A305" s="14">
        <v>42360</v>
      </c>
      <c r="B305" s="51" t="s">
        <v>760</v>
      </c>
      <c r="C305" s="3" t="s">
        <v>462</v>
      </c>
      <c r="D305" s="3">
        <v>15</v>
      </c>
      <c r="E305" s="3">
        <v>111750</v>
      </c>
      <c r="F305" s="3" t="s">
        <v>432</v>
      </c>
    </row>
    <row r="306" spans="1:6">
      <c r="A306" s="14">
        <v>42361</v>
      </c>
      <c r="B306" s="51" t="s">
        <v>761</v>
      </c>
      <c r="C306" s="3" t="s">
        <v>441</v>
      </c>
      <c r="D306" s="3">
        <v>7</v>
      </c>
      <c r="E306" s="3">
        <v>135100</v>
      </c>
      <c r="F306" s="3" t="s">
        <v>463</v>
      </c>
    </row>
    <row r="307" spans="1:6">
      <c r="A307" s="14">
        <v>42362</v>
      </c>
      <c r="B307" s="51" t="s">
        <v>762</v>
      </c>
      <c r="C307" s="3" t="s">
        <v>457</v>
      </c>
      <c r="D307" s="3">
        <v>13</v>
      </c>
      <c r="E307" s="3">
        <v>50050</v>
      </c>
      <c r="F307" s="3" t="s">
        <v>463</v>
      </c>
    </row>
    <row r="308" spans="1:6">
      <c r="A308" s="14">
        <v>42363</v>
      </c>
      <c r="B308" s="51" t="s">
        <v>763</v>
      </c>
      <c r="C308" s="3" t="s">
        <v>457</v>
      </c>
      <c r="D308" s="3">
        <v>5</v>
      </c>
      <c r="E308" s="3">
        <v>19250</v>
      </c>
      <c r="F308" s="3" t="s">
        <v>465</v>
      </c>
    </row>
    <row r="309" spans="1:6">
      <c r="A309" s="14">
        <v>42364</v>
      </c>
      <c r="B309" s="51" t="s">
        <v>764</v>
      </c>
      <c r="C309" s="3" t="s">
        <v>462</v>
      </c>
      <c r="D309" s="3">
        <v>16</v>
      </c>
      <c r="E309" s="3">
        <v>119200</v>
      </c>
      <c r="F309" s="3" t="s">
        <v>448</v>
      </c>
    </row>
    <row r="310" spans="1:6">
      <c r="A310" s="14">
        <v>42365</v>
      </c>
      <c r="B310" s="51" t="s">
        <v>765</v>
      </c>
      <c r="C310" s="3" t="s">
        <v>462</v>
      </c>
      <c r="D310" s="3">
        <v>15</v>
      </c>
      <c r="E310" s="3">
        <v>111750</v>
      </c>
      <c r="F310" s="3" t="s">
        <v>432</v>
      </c>
    </row>
    <row r="311" spans="1:6">
      <c r="A311" s="14">
        <v>42366</v>
      </c>
      <c r="B311" s="51" t="s">
        <v>766</v>
      </c>
      <c r="C311" s="3" t="s">
        <v>441</v>
      </c>
      <c r="D311" s="3">
        <v>7</v>
      </c>
      <c r="E311" s="3">
        <v>135100</v>
      </c>
      <c r="F311" s="3" t="s">
        <v>463</v>
      </c>
    </row>
    <row r="312" spans="1:6">
      <c r="A312" s="14">
        <v>42367</v>
      </c>
      <c r="B312" s="51" t="s">
        <v>767</v>
      </c>
      <c r="C312" s="3" t="s">
        <v>441</v>
      </c>
      <c r="D312" s="3">
        <v>12</v>
      </c>
      <c r="E312" s="3">
        <v>231600</v>
      </c>
      <c r="F312" s="3" t="s">
        <v>463</v>
      </c>
    </row>
    <row r="313" spans="1:6">
      <c r="A313" s="14">
        <v>42368</v>
      </c>
      <c r="B313" s="51" t="s">
        <v>768</v>
      </c>
      <c r="C313" s="3" t="s">
        <v>457</v>
      </c>
      <c r="D313" s="3">
        <v>9</v>
      </c>
      <c r="E313" s="3">
        <v>34650</v>
      </c>
      <c r="F313" s="3" t="s">
        <v>463</v>
      </c>
    </row>
    <row r="314" spans="1:6">
      <c r="A314" s="14">
        <v>42369</v>
      </c>
      <c r="B314" s="51" t="s">
        <v>769</v>
      </c>
      <c r="C314" s="3" t="s">
        <v>457</v>
      </c>
      <c r="D314" s="3">
        <v>1</v>
      </c>
      <c r="E314" s="3">
        <v>3850</v>
      </c>
      <c r="F314" s="3" t="s">
        <v>465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0576-075B-4DC5-ADF0-D91F8769766D}">
  <sheetPr filterMode="1">
    <tabColor rgb="FF0070C0"/>
  </sheetPr>
  <dimension ref="A1:I81"/>
  <sheetViews>
    <sheetView workbookViewId="0">
      <selection activeCell="G13" sqref="G13"/>
    </sheetView>
  </sheetViews>
  <sheetFormatPr defaultRowHeight="15.75"/>
  <cols>
    <col min="1" max="1" width="13.85546875" style="11" customWidth="1"/>
    <col min="2" max="2" width="9.140625" style="11"/>
    <col min="3" max="3" width="13" style="11" customWidth="1"/>
    <col min="4" max="16384" width="9.140625" style="11"/>
  </cols>
  <sheetData>
    <row r="1" spans="1:9">
      <c r="A1" s="50" t="s">
        <v>437</v>
      </c>
    </row>
    <row r="2" spans="1:9" ht="45">
      <c r="A2" s="5" t="s">
        <v>273</v>
      </c>
      <c r="B2" s="5" t="s">
        <v>274</v>
      </c>
      <c r="C2" s="5" t="s">
        <v>271</v>
      </c>
      <c r="D2" s="5" t="s">
        <v>27</v>
      </c>
      <c r="E2" s="5" t="s">
        <v>274</v>
      </c>
    </row>
    <row r="3" spans="1:9">
      <c r="A3" s="11" t="s">
        <v>0</v>
      </c>
      <c r="B3" s="11" t="s">
        <v>1444</v>
      </c>
      <c r="E3" s="11" t="s">
        <v>1445</v>
      </c>
    </row>
    <row r="4" spans="1:9">
      <c r="A4" s="11" t="s">
        <v>281</v>
      </c>
      <c r="C4" s="11" t="s">
        <v>1446</v>
      </c>
      <c r="D4" s="11" t="s">
        <v>1447</v>
      </c>
    </row>
    <row r="12" spans="1:9">
      <c r="A12" s="50" t="s">
        <v>442</v>
      </c>
      <c r="F12" s="50"/>
    </row>
    <row r="13" spans="1:9" ht="60">
      <c r="A13" s="5" t="s">
        <v>267</v>
      </c>
      <c r="B13" s="5" t="s">
        <v>268</v>
      </c>
      <c r="C13" s="5" t="s">
        <v>27</v>
      </c>
      <c r="D13" s="5" t="s">
        <v>269</v>
      </c>
      <c r="E13" s="5" t="s">
        <v>270</v>
      </c>
      <c r="F13" s="5" t="s">
        <v>271</v>
      </c>
      <c r="G13" s="5" t="s">
        <v>272</v>
      </c>
      <c r="H13" s="5" t="s">
        <v>273</v>
      </c>
      <c r="I13" s="5" t="s">
        <v>274</v>
      </c>
    </row>
    <row r="14" spans="1:9" hidden="1">
      <c r="A14" s="3">
        <v>1</v>
      </c>
      <c r="B14" s="47" t="s">
        <v>275</v>
      </c>
      <c r="C14" s="3" t="s">
        <v>276</v>
      </c>
      <c r="D14" s="3" t="s">
        <v>277</v>
      </c>
      <c r="E14" s="3" t="s">
        <v>278</v>
      </c>
      <c r="F14" s="3" t="s">
        <v>279</v>
      </c>
      <c r="G14" s="3" t="s">
        <v>280</v>
      </c>
      <c r="H14" s="3" t="s">
        <v>281</v>
      </c>
      <c r="I14" s="3">
        <v>30</v>
      </c>
    </row>
    <row r="15" spans="1:9" hidden="1">
      <c r="A15" s="3">
        <v>2</v>
      </c>
      <c r="B15" s="3" t="s">
        <v>282</v>
      </c>
      <c r="C15" s="3" t="s">
        <v>283</v>
      </c>
      <c r="D15" s="3" t="s">
        <v>284</v>
      </c>
      <c r="E15" s="3"/>
      <c r="F15" s="3" t="s">
        <v>279</v>
      </c>
      <c r="G15" s="3" t="s">
        <v>285</v>
      </c>
      <c r="H15" s="3" t="s">
        <v>281</v>
      </c>
      <c r="I15" s="3">
        <v>30</v>
      </c>
    </row>
    <row r="16" spans="1:9" hidden="1">
      <c r="A16" s="3">
        <v>3</v>
      </c>
      <c r="B16" s="3" t="s">
        <v>286</v>
      </c>
      <c r="C16" s="3" t="s">
        <v>276</v>
      </c>
      <c r="D16" s="3" t="s">
        <v>277</v>
      </c>
      <c r="E16" s="3" t="s">
        <v>278</v>
      </c>
      <c r="F16" s="3" t="s">
        <v>279</v>
      </c>
      <c r="G16" s="3" t="s">
        <v>287</v>
      </c>
      <c r="H16" s="3" t="s">
        <v>281</v>
      </c>
      <c r="I16" s="3">
        <v>30</v>
      </c>
    </row>
    <row r="17" spans="1:9" hidden="1">
      <c r="A17" s="3">
        <v>4</v>
      </c>
      <c r="B17" s="3" t="s">
        <v>288</v>
      </c>
      <c r="C17" s="3" t="s">
        <v>276</v>
      </c>
      <c r="D17" s="3" t="s">
        <v>277</v>
      </c>
      <c r="E17" s="3" t="s">
        <v>289</v>
      </c>
      <c r="F17" s="3" t="s">
        <v>290</v>
      </c>
      <c r="G17" s="3" t="s">
        <v>291</v>
      </c>
      <c r="H17" s="3" t="s">
        <v>281</v>
      </c>
      <c r="I17" s="3">
        <v>30</v>
      </c>
    </row>
    <row r="18" spans="1:9" hidden="1">
      <c r="A18" s="3">
        <v>5</v>
      </c>
      <c r="B18" s="47" t="s">
        <v>292</v>
      </c>
      <c r="C18" s="3" t="s">
        <v>276</v>
      </c>
      <c r="D18" s="3" t="s">
        <v>277</v>
      </c>
      <c r="E18" s="3" t="s">
        <v>289</v>
      </c>
      <c r="F18" s="3" t="s">
        <v>290</v>
      </c>
      <c r="G18" s="3" t="s">
        <v>291</v>
      </c>
      <c r="H18" s="3" t="s">
        <v>281</v>
      </c>
      <c r="I18" s="3">
        <v>30</v>
      </c>
    </row>
    <row r="19" spans="1:9" hidden="1">
      <c r="A19" s="3">
        <v>6</v>
      </c>
      <c r="B19" s="3" t="s">
        <v>293</v>
      </c>
      <c r="C19" s="3" t="s">
        <v>294</v>
      </c>
      <c r="D19" s="3" t="s">
        <v>295</v>
      </c>
      <c r="E19" s="3"/>
      <c r="F19" s="3" t="s">
        <v>290</v>
      </c>
      <c r="G19" s="3" t="s">
        <v>296</v>
      </c>
      <c r="H19" s="3" t="s">
        <v>281</v>
      </c>
      <c r="I19" s="3">
        <v>30</v>
      </c>
    </row>
    <row r="20" spans="1:9">
      <c r="A20" s="3">
        <v>7</v>
      </c>
      <c r="B20" s="3" t="s">
        <v>297</v>
      </c>
      <c r="C20" s="3" t="s">
        <v>26</v>
      </c>
      <c r="D20" s="3" t="s">
        <v>298</v>
      </c>
      <c r="E20" s="3"/>
      <c r="F20" s="3" t="s">
        <v>281</v>
      </c>
      <c r="G20" s="3" t="s">
        <v>299</v>
      </c>
      <c r="H20" s="3" t="s">
        <v>281</v>
      </c>
      <c r="I20" s="3">
        <v>50</v>
      </c>
    </row>
    <row r="21" spans="1:9" hidden="1">
      <c r="A21" s="3">
        <v>8</v>
      </c>
      <c r="B21" s="3" t="s">
        <v>300</v>
      </c>
      <c r="C21" s="3" t="s">
        <v>25</v>
      </c>
      <c r="D21" s="3" t="s">
        <v>301</v>
      </c>
      <c r="E21" s="3" t="s">
        <v>302</v>
      </c>
      <c r="F21" s="3" t="s">
        <v>281</v>
      </c>
      <c r="G21" s="3" t="s">
        <v>303</v>
      </c>
      <c r="H21" s="3" t="s">
        <v>281</v>
      </c>
      <c r="I21" s="3">
        <v>50</v>
      </c>
    </row>
    <row r="22" spans="1:9" hidden="1">
      <c r="A22" s="3">
        <v>9</v>
      </c>
      <c r="B22" s="3" t="s">
        <v>304</v>
      </c>
      <c r="C22" s="3" t="s">
        <v>305</v>
      </c>
      <c r="D22" s="3" t="s">
        <v>306</v>
      </c>
      <c r="E22" s="3"/>
      <c r="F22" s="3" t="s">
        <v>281</v>
      </c>
      <c r="G22" s="3" t="s">
        <v>307</v>
      </c>
      <c r="H22" s="3" t="s">
        <v>308</v>
      </c>
      <c r="I22" s="3">
        <v>50</v>
      </c>
    </row>
    <row r="23" spans="1:9" hidden="1">
      <c r="A23" s="3">
        <v>10</v>
      </c>
      <c r="B23" s="47" t="s">
        <v>309</v>
      </c>
      <c r="C23" s="3" t="s">
        <v>305</v>
      </c>
      <c r="D23" s="3" t="s">
        <v>306</v>
      </c>
      <c r="E23" s="3"/>
      <c r="F23" s="3" t="s">
        <v>310</v>
      </c>
      <c r="G23" s="3" t="s">
        <v>311</v>
      </c>
      <c r="H23" s="3" t="s">
        <v>308</v>
      </c>
      <c r="I23" s="3">
        <v>70</v>
      </c>
    </row>
    <row r="24" spans="1:9">
      <c r="A24" s="3">
        <v>11</v>
      </c>
      <c r="B24" s="47" t="s">
        <v>312</v>
      </c>
      <c r="C24" s="3" t="s">
        <v>26</v>
      </c>
      <c r="D24" s="3" t="s">
        <v>313</v>
      </c>
      <c r="E24" s="3"/>
      <c r="F24" s="3" t="s">
        <v>281</v>
      </c>
      <c r="G24" s="3" t="s">
        <v>314</v>
      </c>
      <c r="H24" s="3" t="s">
        <v>281</v>
      </c>
      <c r="I24" s="3">
        <v>50</v>
      </c>
    </row>
    <row r="25" spans="1:9" hidden="1">
      <c r="A25" s="3">
        <v>12</v>
      </c>
      <c r="B25" s="47" t="s">
        <v>315</v>
      </c>
      <c r="C25" s="3" t="s">
        <v>25</v>
      </c>
      <c r="D25" s="3" t="s">
        <v>301</v>
      </c>
      <c r="E25" s="3" t="s">
        <v>302</v>
      </c>
      <c r="F25" s="3" t="s">
        <v>281</v>
      </c>
      <c r="G25" s="3" t="s">
        <v>303</v>
      </c>
      <c r="H25" s="3" t="s">
        <v>4</v>
      </c>
      <c r="I25" s="3">
        <v>50</v>
      </c>
    </row>
    <row r="26" spans="1:9" hidden="1">
      <c r="A26" s="3">
        <v>13</v>
      </c>
      <c r="B26" s="3" t="s">
        <v>316</v>
      </c>
      <c r="C26" s="3" t="s">
        <v>25</v>
      </c>
      <c r="D26" s="3" t="s">
        <v>317</v>
      </c>
      <c r="E26" s="3" t="s">
        <v>318</v>
      </c>
      <c r="F26" s="3" t="s">
        <v>281</v>
      </c>
      <c r="G26" s="3" t="s">
        <v>319</v>
      </c>
      <c r="H26" s="3" t="s">
        <v>4</v>
      </c>
      <c r="I26" s="3">
        <v>50</v>
      </c>
    </row>
    <row r="27" spans="1:9" hidden="1">
      <c r="A27" s="3">
        <v>14</v>
      </c>
      <c r="B27" s="3" t="s">
        <v>320</v>
      </c>
      <c r="C27" s="3" t="s">
        <v>26</v>
      </c>
      <c r="D27" s="3" t="s">
        <v>298</v>
      </c>
      <c r="E27" s="3"/>
      <c r="F27" s="3" t="s">
        <v>281</v>
      </c>
      <c r="G27" s="3" t="s">
        <v>321</v>
      </c>
      <c r="H27" s="3" t="s">
        <v>4</v>
      </c>
      <c r="I27" s="3">
        <v>50</v>
      </c>
    </row>
    <row r="28" spans="1:9" hidden="1">
      <c r="A28" s="3">
        <v>15</v>
      </c>
      <c r="B28" s="3" t="s">
        <v>322</v>
      </c>
      <c r="C28" s="3" t="s">
        <v>276</v>
      </c>
      <c r="D28" s="3" t="s">
        <v>277</v>
      </c>
      <c r="E28" s="3" t="s">
        <v>278</v>
      </c>
      <c r="F28" s="3" t="s">
        <v>290</v>
      </c>
      <c r="G28" s="3" t="s">
        <v>323</v>
      </c>
      <c r="H28" s="3" t="s">
        <v>281</v>
      </c>
      <c r="I28" s="3">
        <v>30</v>
      </c>
    </row>
    <row r="29" spans="1:9" hidden="1">
      <c r="A29" s="3">
        <v>16</v>
      </c>
      <c r="B29" s="3" t="s">
        <v>324</v>
      </c>
      <c r="C29" s="3" t="s">
        <v>305</v>
      </c>
      <c r="D29" s="3" t="s">
        <v>325</v>
      </c>
      <c r="E29" s="3" t="s">
        <v>326</v>
      </c>
      <c r="F29" s="3" t="s">
        <v>310</v>
      </c>
      <c r="G29" s="3" t="s">
        <v>327</v>
      </c>
      <c r="H29" s="3" t="s">
        <v>308</v>
      </c>
      <c r="I29" s="3">
        <v>70</v>
      </c>
    </row>
    <row r="30" spans="1:9">
      <c r="A30" s="3">
        <v>17</v>
      </c>
      <c r="B30" s="47" t="s">
        <v>328</v>
      </c>
      <c r="C30" s="3" t="s">
        <v>26</v>
      </c>
      <c r="D30" s="3" t="s">
        <v>298</v>
      </c>
      <c r="E30" s="3"/>
      <c r="F30" s="3" t="s">
        <v>281</v>
      </c>
      <c r="G30" s="3" t="s">
        <v>329</v>
      </c>
      <c r="H30" s="3" t="s">
        <v>281</v>
      </c>
      <c r="I30" s="3">
        <v>50</v>
      </c>
    </row>
    <row r="31" spans="1:9" hidden="1">
      <c r="A31" s="3">
        <v>18</v>
      </c>
      <c r="B31" s="3" t="s">
        <v>330</v>
      </c>
      <c r="C31" s="3" t="s">
        <v>305</v>
      </c>
      <c r="D31" s="3" t="s">
        <v>325</v>
      </c>
      <c r="E31" s="3" t="s">
        <v>331</v>
      </c>
      <c r="F31" s="3" t="s">
        <v>310</v>
      </c>
      <c r="G31" s="3" t="s">
        <v>332</v>
      </c>
      <c r="H31" s="3" t="s">
        <v>308</v>
      </c>
      <c r="I31" s="3">
        <v>70</v>
      </c>
    </row>
    <row r="32" spans="1:9" hidden="1">
      <c r="A32" s="3">
        <v>62</v>
      </c>
      <c r="B32" s="3" t="s">
        <v>333</v>
      </c>
      <c r="C32" s="3" t="s">
        <v>25</v>
      </c>
      <c r="D32" s="3" t="s">
        <v>301</v>
      </c>
      <c r="E32" s="3" t="s">
        <v>302</v>
      </c>
      <c r="F32" s="3" t="s">
        <v>12</v>
      </c>
      <c r="G32" s="3" t="s">
        <v>303</v>
      </c>
      <c r="H32" s="3" t="s">
        <v>12</v>
      </c>
      <c r="I32" s="3">
        <v>100</v>
      </c>
    </row>
    <row r="33" spans="1:9">
      <c r="A33" s="3">
        <v>19</v>
      </c>
      <c r="B33" s="47" t="s">
        <v>334</v>
      </c>
      <c r="C33" s="3" t="s">
        <v>26</v>
      </c>
      <c r="D33" s="3" t="s">
        <v>298</v>
      </c>
      <c r="E33" s="3"/>
      <c r="F33" s="3" t="s">
        <v>281</v>
      </c>
      <c r="G33" s="3" t="s">
        <v>321</v>
      </c>
      <c r="H33" s="3" t="s">
        <v>281</v>
      </c>
      <c r="I33" s="3">
        <v>50</v>
      </c>
    </row>
    <row r="34" spans="1:9" hidden="1">
      <c r="A34" s="3">
        <v>20</v>
      </c>
      <c r="B34" s="47" t="s">
        <v>335</v>
      </c>
      <c r="C34" s="3" t="s">
        <v>26</v>
      </c>
      <c r="D34" s="3" t="s">
        <v>298</v>
      </c>
      <c r="E34" s="3"/>
      <c r="F34" s="3" t="s">
        <v>281</v>
      </c>
      <c r="G34" s="3" t="s">
        <v>336</v>
      </c>
      <c r="H34" s="3" t="s">
        <v>0</v>
      </c>
      <c r="I34" s="3">
        <v>50</v>
      </c>
    </row>
    <row r="35" spans="1:9" hidden="1">
      <c r="A35" s="3">
        <v>21</v>
      </c>
      <c r="B35" s="3" t="s">
        <v>337</v>
      </c>
      <c r="C35" s="3" t="s">
        <v>25</v>
      </c>
      <c r="D35" s="3" t="s">
        <v>301</v>
      </c>
      <c r="E35" s="3" t="s">
        <v>302</v>
      </c>
      <c r="F35" s="3" t="s">
        <v>281</v>
      </c>
      <c r="G35" s="3" t="s">
        <v>303</v>
      </c>
      <c r="H35" s="3" t="s">
        <v>16</v>
      </c>
      <c r="I35" s="3">
        <v>40</v>
      </c>
    </row>
    <row r="36" spans="1:9">
      <c r="A36" s="3">
        <v>23</v>
      </c>
      <c r="B36" s="3" t="s">
        <v>338</v>
      </c>
      <c r="C36" s="3" t="s">
        <v>26</v>
      </c>
      <c r="D36" s="3" t="s">
        <v>298</v>
      </c>
      <c r="E36" s="3"/>
      <c r="F36" s="3" t="s">
        <v>339</v>
      </c>
      <c r="G36" s="3" t="s">
        <v>336</v>
      </c>
      <c r="H36" s="3" t="s">
        <v>0</v>
      </c>
      <c r="I36" s="3">
        <v>55</v>
      </c>
    </row>
    <row r="37" spans="1:9" hidden="1">
      <c r="A37" s="3">
        <v>24</v>
      </c>
      <c r="B37" s="3" t="s">
        <v>340</v>
      </c>
      <c r="C37" s="3" t="s">
        <v>25</v>
      </c>
      <c r="D37" s="3" t="s">
        <v>301</v>
      </c>
      <c r="E37" s="3" t="s">
        <v>302</v>
      </c>
      <c r="F37" s="3" t="s">
        <v>281</v>
      </c>
      <c r="G37" s="3" t="s">
        <v>303</v>
      </c>
      <c r="H37" s="3" t="s">
        <v>281</v>
      </c>
      <c r="I37" s="3">
        <v>50</v>
      </c>
    </row>
    <row r="38" spans="1:9" hidden="1">
      <c r="A38" s="3">
        <v>25</v>
      </c>
      <c r="B38" s="3" t="s">
        <v>341</v>
      </c>
      <c r="C38" s="3" t="s">
        <v>26</v>
      </c>
      <c r="D38" s="3" t="s">
        <v>298</v>
      </c>
      <c r="E38" s="3"/>
      <c r="F38" s="3" t="s">
        <v>342</v>
      </c>
      <c r="G38" s="3" t="s">
        <v>343</v>
      </c>
      <c r="H38" s="3" t="s">
        <v>4</v>
      </c>
      <c r="I38" s="3">
        <v>60</v>
      </c>
    </row>
    <row r="39" spans="1:9">
      <c r="A39" s="3">
        <v>26</v>
      </c>
      <c r="B39" s="3" t="s">
        <v>344</v>
      </c>
      <c r="C39" s="3" t="s">
        <v>26</v>
      </c>
      <c r="D39" s="3" t="s">
        <v>298</v>
      </c>
      <c r="E39" s="3"/>
      <c r="F39" s="3" t="s">
        <v>339</v>
      </c>
      <c r="G39" s="3" t="s">
        <v>345</v>
      </c>
      <c r="H39" s="3" t="s">
        <v>0</v>
      </c>
      <c r="I39" s="3">
        <v>55</v>
      </c>
    </row>
    <row r="40" spans="1:9">
      <c r="A40" s="3">
        <v>27</v>
      </c>
      <c r="B40" s="3" t="s">
        <v>346</v>
      </c>
      <c r="C40" s="3" t="s">
        <v>26</v>
      </c>
      <c r="D40" s="3" t="s">
        <v>313</v>
      </c>
      <c r="E40" s="3"/>
      <c r="F40" s="3" t="s">
        <v>339</v>
      </c>
      <c r="G40" s="3" t="s">
        <v>314</v>
      </c>
      <c r="H40" s="3" t="s">
        <v>0</v>
      </c>
      <c r="I40" s="3">
        <v>55</v>
      </c>
    </row>
    <row r="41" spans="1:9" hidden="1">
      <c r="A41" s="3">
        <v>28</v>
      </c>
      <c r="B41" s="3" t="s">
        <v>347</v>
      </c>
      <c r="C41" s="3" t="s">
        <v>305</v>
      </c>
      <c r="D41" s="3" t="s">
        <v>325</v>
      </c>
      <c r="E41" s="3" t="s">
        <v>331</v>
      </c>
      <c r="F41" s="3" t="s">
        <v>310</v>
      </c>
      <c r="G41" s="3" t="s">
        <v>348</v>
      </c>
      <c r="H41" s="3" t="s">
        <v>6</v>
      </c>
      <c r="I41" s="3">
        <v>65</v>
      </c>
    </row>
    <row r="42" spans="1:9" hidden="1">
      <c r="A42" s="3">
        <v>29</v>
      </c>
      <c r="B42" s="3" t="s">
        <v>349</v>
      </c>
      <c r="C42" s="3" t="s">
        <v>25</v>
      </c>
      <c r="D42" s="3" t="s">
        <v>301</v>
      </c>
      <c r="E42" s="3" t="s">
        <v>302</v>
      </c>
      <c r="F42" s="3" t="s">
        <v>2</v>
      </c>
      <c r="G42" s="3" t="s">
        <v>303</v>
      </c>
      <c r="H42" s="3" t="s">
        <v>308</v>
      </c>
      <c r="I42" s="3">
        <v>45</v>
      </c>
    </row>
    <row r="43" spans="1:9" hidden="1">
      <c r="A43" s="3">
        <v>30</v>
      </c>
      <c r="B43" s="47" t="s">
        <v>350</v>
      </c>
      <c r="C43" s="3" t="s">
        <v>351</v>
      </c>
      <c r="D43" s="3" t="s">
        <v>352</v>
      </c>
      <c r="E43" s="3" t="s">
        <v>353</v>
      </c>
      <c r="F43" s="3" t="s">
        <v>290</v>
      </c>
      <c r="G43" s="3" t="s">
        <v>354</v>
      </c>
      <c r="H43" s="3" t="s">
        <v>355</v>
      </c>
      <c r="I43" s="3">
        <v>30</v>
      </c>
    </row>
    <row r="44" spans="1:9" hidden="1">
      <c r="A44" s="3">
        <v>31</v>
      </c>
      <c r="B44" s="47" t="s">
        <v>356</v>
      </c>
      <c r="C44" s="3" t="s">
        <v>276</v>
      </c>
      <c r="D44" s="3" t="s">
        <v>277</v>
      </c>
      <c r="E44" s="3" t="s">
        <v>289</v>
      </c>
      <c r="F44" s="3" t="s">
        <v>290</v>
      </c>
      <c r="G44" s="3" t="s">
        <v>357</v>
      </c>
      <c r="H44" s="3" t="s">
        <v>281</v>
      </c>
      <c r="I44" s="3">
        <v>30</v>
      </c>
    </row>
    <row r="45" spans="1:9" hidden="1">
      <c r="A45" s="3">
        <v>32</v>
      </c>
      <c r="B45" s="47" t="s">
        <v>358</v>
      </c>
      <c r="C45" s="3" t="s">
        <v>26</v>
      </c>
      <c r="D45" s="3" t="s">
        <v>298</v>
      </c>
      <c r="E45" s="3"/>
      <c r="F45" s="3" t="s">
        <v>342</v>
      </c>
      <c r="G45" s="3" t="s">
        <v>329</v>
      </c>
      <c r="H45" s="3" t="s">
        <v>0</v>
      </c>
      <c r="I45" s="3">
        <v>60</v>
      </c>
    </row>
    <row r="46" spans="1:9" hidden="1">
      <c r="A46" s="3">
        <v>33</v>
      </c>
      <c r="B46" s="47" t="s">
        <v>359</v>
      </c>
      <c r="C46" s="3" t="s">
        <v>305</v>
      </c>
      <c r="D46" s="3" t="s">
        <v>306</v>
      </c>
      <c r="E46" s="3"/>
      <c r="F46" s="3" t="s">
        <v>360</v>
      </c>
      <c r="G46" s="3" t="s">
        <v>361</v>
      </c>
      <c r="H46" s="3" t="s">
        <v>6</v>
      </c>
      <c r="I46" s="3">
        <v>60</v>
      </c>
    </row>
    <row r="47" spans="1:9" hidden="1">
      <c r="A47" s="3">
        <v>34</v>
      </c>
      <c r="B47" s="47" t="s">
        <v>362</v>
      </c>
      <c r="C47" s="3" t="s">
        <v>25</v>
      </c>
      <c r="D47" s="3" t="s">
        <v>301</v>
      </c>
      <c r="E47" s="3" t="s">
        <v>302</v>
      </c>
      <c r="F47" s="3" t="s">
        <v>2</v>
      </c>
      <c r="G47" s="3" t="s">
        <v>303</v>
      </c>
      <c r="H47" s="3" t="s">
        <v>16</v>
      </c>
      <c r="I47" s="3">
        <v>40</v>
      </c>
    </row>
    <row r="48" spans="1:9" hidden="1">
      <c r="A48" s="3">
        <v>35</v>
      </c>
      <c r="B48" s="47" t="s">
        <v>363</v>
      </c>
      <c r="C48" s="3" t="s">
        <v>294</v>
      </c>
      <c r="D48" s="3" t="s">
        <v>295</v>
      </c>
      <c r="E48" s="3"/>
      <c r="F48" s="3" t="s">
        <v>290</v>
      </c>
      <c r="G48" s="3" t="s">
        <v>296</v>
      </c>
      <c r="H48" s="3" t="s">
        <v>281</v>
      </c>
      <c r="I48" s="3">
        <v>30</v>
      </c>
    </row>
    <row r="49" spans="1:9" hidden="1">
      <c r="A49" s="3">
        <v>36</v>
      </c>
      <c r="B49" s="3" t="s">
        <v>364</v>
      </c>
      <c r="C49" s="3" t="s">
        <v>294</v>
      </c>
      <c r="D49" s="3" t="s">
        <v>295</v>
      </c>
      <c r="E49" s="3"/>
      <c r="F49" s="3" t="s">
        <v>290</v>
      </c>
      <c r="G49" s="3" t="s">
        <v>296</v>
      </c>
      <c r="H49" s="3" t="s">
        <v>281</v>
      </c>
      <c r="I49" s="3">
        <v>30</v>
      </c>
    </row>
    <row r="50" spans="1:9" hidden="1">
      <c r="A50" s="3">
        <v>38</v>
      </c>
      <c r="B50" s="3" t="s">
        <v>365</v>
      </c>
      <c r="C50" s="3" t="s">
        <v>25</v>
      </c>
      <c r="D50" s="3" t="s">
        <v>317</v>
      </c>
      <c r="E50" s="3" t="s">
        <v>318</v>
      </c>
      <c r="F50" s="3" t="s">
        <v>281</v>
      </c>
      <c r="G50" s="3" t="s">
        <v>319</v>
      </c>
      <c r="H50" s="3" t="s">
        <v>281</v>
      </c>
      <c r="I50" s="3">
        <v>50</v>
      </c>
    </row>
    <row r="51" spans="1:9" hidden="1">
      <c r="A51" s="3">
        <v>37</v>
      </c>
      <c r="B51" s="3" t="s">
        <v>366</v>
      </c>
      <c r="C51" s="3" t="s">
        <v>26</v>
      </c>
      <c r="D51" s="3" t="s">
        <v>298</v>
      </c>
      <c r="E51" s="3"/>
      <c r="F51" s="3" t="s">
        <v>12</v>
      </c>
      <c r="G51" s="3" t="s">
        <v>345</v>
      </c>
      <c r="H51" s="3" t="s">
        <v>12</v>
      </c>
      <c r="I51" s="3">
        <v>100</v>
      </c>
    </row>
    <row r="52" spans="1:9" hidden="1">
      <c r="A52" s="3">
        <v>39</v>
      </c>
      <c r="B52" s="3" t="s">
        <v>367</v>
      </c>
      <c r="C52" s="3" t="s">
        <v>26</v>
      </c>
      <c r="D52" s="3" t="s">
        <v>298</v>
      </c>
      <c r="E52" s="3"/>
      <c r="F52" s="3" t="s">
        <v>12</v>
      </c>
      <c r="G52" s="3" t="s">
        <v>343</v>
      </c>
      <c r="H52" s="3" t="s">
        <v>12</v>
      </c>
      <c r="I52" s="3">
        <v>100</v>
      </c>
    </row>
    <row r="53" spans="1:9" hidden="1">
      <c r="A53" s="3">
        <v>40</v>
      </c>
      <c r="B53" s="3" t="s">
        <v>368</v>
      </c>
      <c r="C53" s="3" t="s">
        <v>25</v>
      </c>
      <c r="D53" s="3" t="s">
        <v>317</v>
      </c>
      <c r="E53" s="3" t="s">
        <v>318</v>
      </c>
      <c r="F53" s="3" t="s">
        <v>2</v>
      </c>
      <c r="G53" s="3" t="s">
        <v>319</v>
      </c>
      <c r="H53" s="3" t="s">
        <v>16</v>
      </c>
      <c r="I53" s="3">
        <v>40</v>
      </c>
    </row>
    <row r="54" spans="1:9" hidden="1">
      <c r="A54" s="3">
        <v>41</v>
      </c>
      <c r="B54" s="3" t="s">
        <v>369</v>
      </c>
      <c r="C54" s="3" t="s">
        <v>25</v>
      </c>
      <c r="D54" s="3" t="s">
        <v>317</v>
      </c>
      <c r="E54" s="3" t="s">
        <v>318</v>
      </c>
      <c r="F54" s="3" t="s">
        <v>308</v>
      </c>
      <c r="G54" s="3" t="s">
        <v>319</v>
      </c>
      <c r="H54" s="3" t="s">
        <v>6</v>
      </c>
      <c r="I54" s="3">
        <v>60</v>
      </c>
    </row>
    <row r="55" spans="1:9" hidden="1">
      <c r="A55" s="3">
        <v>42</v>
      </c>
      <c r="B55" s="3" t="s">
        <v>370</v>
      </c>
      <c r="C55" s="3" t="s">
        <v>305</v>
      </c>
      <c r="D55" s="3" t="s">
        <v>325</v>
      </c>
      <c r="E55" s="3" t="s">
        <v>371</v>
      </c>
      <c r="F55" s="3" t="s">
        <v>360</v>
      </c>
      <c r="G55" s="3" t="s">
        <v>372</v>
      </c>
      <c r="H55" s="3" t="s">
        <v>6</v>
      </c>
      <c r="I55" s="3">
        <v>60</v>
      </c>
    </row>
    <row r="56" spans="1:9" hidden="1">
      <c r="A56" s="3">
        <v>43</v>
      </c>
      <c r="B56" s="3" t="s">
        <v>373</v>
      </c>
      <c r="C56" s="3" t="s">
        <v>25</v>
      </c>
      <c r="D56" s="3" t="s">
        <v>317</v>
      </c>
      <c r="E56" s="3" t="s">
        <v>318</v>
      </c>
      <c r="F56" s="3" t="s">
        <v>308</v>
      </c>
      <c r="G56" s="3" t="s">
        <v>319</v>
      </c>
      <c r="H56" s="3" t="s">
        <v>6</v>
      </c>
      <c r="I56" s="3">
        <v>60</v>
      </c>
    </row>
    <row r="57" spans="1:9" hidden="1">
      <c r="A57" s="3">
        <v>44</v>
      </c>
      <c r="B57" s="3" t="s">
        <v>374</v>
      </c>
      <c r="C57" s="3" t="s">
        <v>25</v>
      </c>
      <c r="D57" s="3" t="s">
        <v>301</v>
      </c>
      <c r="E57" s="3" t="s">
        <v>302</v>
      </c>
      <c r="F57" s="3" t="s">
        <v>308</v>
      </c>
      <c r="G57" s="3" t="s">
        <v>303</v>
      </c>
      <c r="H57" s="3" t="s">
        <v>4</v>
      </c>
      <c r="I57" s="3">
        <v>50</v>
      </c>
    </row>
    <row r="58" spans="1:9" hidden="1">
      <c r="A58" s="3">
        <v>45</v>
      </c>
      <c r="B58" s="3" t="s">
        <v>375</v>
      </c>
      <c r="C58" s="3" t="s">
        <v>276</v>
      </c>
      <c r="D58" s="3" t="s">
        <v>277</v>
      </c>
      <c r="E58" s="3" t="s">
        <v>278</v>
      </c>
      <c r="F58" s="3" t="s">
        <v>290</v>
      </c>
      <c r="G58" s="3" t="s">
        <v>376</v>
      </c>
      <c r="H58" s="3" t="s">
        <v>281</v>
      </c>
      <c r="I58" s="3">
        <v>30</v>
      </c>
    </row>
    <row r="59" spans="1:9" hidden="1">
      <c r="A59" s="3">
        <v>46</v>
      </c>
      <c r="B59" s="3" t="s">
        <v>377</v>
      </c>
      <c r="C59" s="3" t="s">
        <v>294</v>
      </c>
      <c r="D59" s="3" t="s">
        <v>295</v>
      </c>
      <c r="E59" s="3"/>
      <c r="F59" s="3" t="s">
        <v>290</v>
      </c>
      <c r="G59" s="3" t="s">
        <v>378</v>
      </c>
      <c r="H59" s="3" t="s">
        <v>281</v>
      </c>
      <c r="I59" s="3">
        <v>30</v>
      </c>
    </row>
    <row r="60" spans="1:9" hidden="1">
      <c r="A60" s="3">
        <v>47</v>
      </c>
      <c r="B60" s="3" t="s">
        <v>379</v>
      </c>
      <c r="C60" s="3" t="s">
        <v>294</v>
      </c>
      <c r="D60" s="3" t="s">
        <v>295</v>
      </c>
      <c r="E60" s="3"/>
      <c r="F60" s="3" t="s">
        <v>290</v>
      </c>
      <c r="G60" s="3" t="s">
        <v>378</v>
      </c>
      <c r="H60" s="3" t="s">
        <v>281</v>
      </c>
      <c r="I60" s="3">
        <v>30</v>
      </c>
    </row>
    <row r="61" spans="1:9" hidden="1">
      <c r="A61" s="3">
        <v>22</v>
      </c>
      <c r="B61" s="3" t="s">
        <v>380</v>
      </c>
      <c r="C61" s="3" t="s">
        <v>305</v>
      </c>
      <c r="D61" s="3" t="s">
        <v>325</v>
      </c>
      <c r="E61" s="3" t="s">
        <v>326</v>
      </c>
      <c r="F61" s="3" t="s">
        <v>310</v>
      </c>
      <c r="G61" s="3" t="s">
        <v>381</v>
      </c>
      <c r="H61" s="3" t="s">
        <v>12</v>
      </c>
      <c r="I61" s="3">
        <v>70</v>
      </c>
    </row>
    <row r="62" spans="1:9" hidden="1">
      <c r="A62" s="3">
        <v>48</v>
      </c>
      <c r="B62" s="3" t="s">
        <v>382</v>
      </c>
      <c r="C62" s="3" t="s">
        <v>305</v>
      </c>
      <c r="D62" s="3" t="s">
        <v>325</v>
      </c>
      <c r="E62" s="3" t="s">
        <v>371</v>
      </c>
      <c r="F62" s="3" t="s">
        <v>360</v>
      </c>
      <c r="G62" s="3" t="s">
        <v>383</v>
      </c>
      <c r="H62" s="3" t="s">
        <v>6</v>
      </c>
      <c r="I62" s="3">
        <v>60</v>
      </c>
    </row>
    <row r="63" spans="1:9" hidden="1">
      <c r="A63" s="3">
        <v>49</v>
      </c>
      <c r="B63" s="3" t="s">
        <v>384</v>
      </c>
      <c r="C63" s="3" t="s">
        <v>294</v>
      </c>
      <c r="D63" s="3" t="s">
        <v>295</v>
      </c>
      <c r="E63" s="3"/>
      <c r="F63" s="3" t="s">
        <v>290</v>
      </c>
      <c r="G63" s="3" t="s">
        <v>296</v>
      </c>
      <c r="H63" s="3" t="s">
        <v>281</v>
      </c>
      <c r="I63" s="3">
        <v>30</v>
      </c>
    </row>
    <row r="64" spans="1:9" hidden="1">
      <c r="A64" s="3">
        <v>50</v>
      </c>
      <c r="B64" s="3" t="s">
        <v>385</v>
      </c>
      <c r="C64" s="3" t="s">
        <v>25</v>
      </c>
      <c r="D64" s="3" t="s">
        <v>301</v>
      </c>
      <c r="E64" s="3" t="s">
        <v>302</v>
      </c>
      <c r="F64" s="3" t="s">
        <v>308</v>
      </c>
      <c r="G64" s="3" t="s">
        <v>303</v>
      </c>
      <c r="H64" s="3" t="s">
        <v>308</v>
      </c>
      <c r="I64" s="3">
        <v>50</v>
      </c>
    </row>
    <row r="65" spans="1:9" hidden="1">
      <c r="A65" s="3">
        <v>51</v>
      </c>
      <c r="B65" s="3" t="s">
        <v>386</v>
      </c>
      <c r="C65" s="3" t="s">
        <v>25</v>
      </c>
      <c r="D65" s="3" t="s">
        <v>301</v>
      </c>
      <c r="E65" s="3" t="s">
        <v>302</v>
      </c>
      <c r="F65" s="3" t="s">
        <v>308</v>
      </c>
      <c r="G65" s="3" t="s">
        <v>303</v>
      </c>
      <c r="H65" s="3" t="s">
        <v>308</v>
      </c>
      <c r="I65" s="3">
        <v>50</v>
      </c>
    </row>
    <row r="66" spans="1:9" hidden="1">
      <c r="A66" s="3">
        <v>52</v>
      </c>
      <c r="B66" s="3" t="s">
        <v>387</v>
      </c>
      <c r="C66" s="3" t="s">
        <v>305</v>
      </c>
      <c r="D66" s="3" t="s">
        <v>306</v>
      </c>
      <c r="E66" s="3"/>
      <c r="F66" s="3" t="s">
        <v>360</v>
      </c>
      <c r="G66" s="3" t="s">
        <v>388</v>
      </c>
      <c r="H66" s="3" t="s">
        <v>6</v>
      </c>
      <c r="I66" s="3">
        <v>60</v>
      </c>
    </row>
    <row r="67" spans="1:9" hidden="1">
      <c r="A67" s="3">
        <v>53</v>
      </c>
      <c r="B67" s="3" t="s">
        <v>389</v>
      </c>
      <c r="C67" s="3" t="s">
        <v>276</v>
      </c>
      <c r="D67" s="3" t="s">
        <v>277</v>
      </c>
      <c r="E67" s="3" t="s">
        <v>390</v>
      </c>
      <c r="F67" s="3" t="s">
        <v>290</v>
      </c>
      <c r="G67" s="3" t="s">
        <v>391</v>
      </c>
      <c r="H67" s="3" t="s">
        <v>281</v>
      </c>
      <c r="I67" s="3">
        <v>30</v>
      </c>
    </row>
    <row r="68" spans="1:9" hidden="1">
      <c r="A68" s="3">
        <v>54</v>
      </c>
      <c r="B68" s="3" t="s">
        <v>392</v>
      </c>
      <c r="C68" s="3" t="s">
        <v>276</v>
      </c>
      <c r="D68" s="3" t="s">
        <v>277</v>
      </c>
      <c r="E68" s="3" t="s">
        <v>390</v>
      </c>
      <c r="F68" s="3" t="s">
        <v>290</v>
      </c>
      <c r="G68" s="3" t="s">
        <v>391</v>
      </c>
      <c r="H68" s="3" t="s">
        <v>281</v>
      </c>
      <c r="I68" s="3">
        <v>30</v>
      </c>
    </row>
    <row r="69" spans="1:9" hidden="1">
      <c r="A69" s="3">
        <v>55</v>
      </c>
      <c r="B69" s="3" t="s">
        <v>393</v>
      </c>
      <c r="C69" s="3" t="s">
        <v>26</v>
      </c>
      <c r="D69" s="3" t="s">
        <v>298</v>
      </c>
      <c r="E69" s="3"/>
      <c r="F69" s="3" t="s">
        <v>12</v>
      </c>
      <c r="G69" s="3" t="s">
        <v>394</v>
      </c>
      <c r="H69" s="3" t="s">
        <v>12</v>
      </c>
      <c r="I69" s="3">
        <v>100</v>
      </c>
    </row>
    <row r="70" spans="1:9" hidden="1">
      <c r="A70" s="3">
        <v>56</v>
      </c>
      <c r="B70" s="3" t="s">
        <v>395</v>
      </c>
      <c r="C70" s="3" t="s">
        <v>26</v>
      </c>
      <c r="D70" s="3" t="s">
        <v>298</v>
      </c>
      <c r="E70" s="3"/>
      <c r="F70" s="3" t="s">
        <v>12</v>
      </c>
      <c r="G70" s="3" t="s">
        <v>345</v>
      </c>
      <c r="H70" s="3" t="s">
        <v>12</v>
      </c>
      <c r="I70" s="3">
        <v>100</v>
      </c>
    </row>
    <row r="71" spans="1:9" hidden="1">
      <c r="A71" s="3">
        <v>57</v>
      </c>
      <c r="B71" s="3" t="s">
        <v>396</v>
      </c>
      <c r="C71" s="3" t="s">
        <v>26</v>
      </c>
      <c r="D71" s="3" t="s">
        <v>298</v>
      </c>
      <c r="E71" s="3"/>
      <c r="F71" s="3" t="s">
        <v>12</v>
      </c>
      <c r="G71" s="3" t="s">
        <v>345</v>
      </c>
      <c r="H71" s="3" t="s">
        <v>12</v>
      </c>
      <c r="I71" s="3">
        <v>100</v>
      </c>
    </row>
    <row r="72" spans="1:9" hidden="1">
      <c r="A72" s="3">
        <v>58</v>
      </c>
      <c r="B72" s="3" t="s">
        <v>397</v>
      </c>
      <c r="C72" s="3" t="s">
        <v>276</v>
      </c>
      <c r="D72" s="3" t="s">
        <v>277</v>
      </c>
      <c r="E72" s="3" t="s">
        <v>289</v>
      </c>
      <c r="F72" s="3" t="s">
        <v>290</v>
      </c>
      <c r="G72" s="3" t="s">
        <v>291</v>
      </c>
      <c r="H72" s="3" t="s">
        <v>308</v>
      </c>
      <c r="I72" s="3">
        <v>20</v>
      </c>
    </row>
    <row r="73" spans="1:9" hidden="1">
      <c r="A73" s="3">
        <v>59</v>
      </c>
      <c r="B73" s="3" t="s">
        <v>398</v>
      </c>
      <c r="C73" s="3" t="s">
        <v>25</v>
      </c>
      <c r="D73" s="3" t="s">
        <v>317</v>
      </c>
      <c r="E73" s="3" t="s">
        <v>318</v>
      </c>
      <c r="F73" s="3" t="s">
        <v>290</v>
      </c>
      <c r="G73" s="3" t="s">
        <v>319</v>
      </c>
      <c r="H73" s="3" t="s">
        <v>16</v>
      </c>
      <c r="I73" s="3">
        <v>15</v>
      </c>
    </row>
    <row r="74" spans="1:9" hidden="1">
      <c r="A74" s="3">
        <v>60</v>
      </c>
      <c r="B74" s="47" t="s">
        <v>399</v>
      </c>
      <c r="C74" s="3" t="s">
        <v>276</v>
      </c>
      <c r="D74" s="3" t="s">
        <v>277</v>
      </c>
      <c r="E74" s="3" t="s">
        <v>289</v>
      </c>
      <c r="F74" s="3" t="s">
        <v>290</v>
      </c>
      <c r="G74" s="3" t="s">
        <v>400</v>
      </c>
      <c r="H74" s="3" t="s">
        <v>308</v>
      </c>
      <c r="I74" s="3">
        <v>20</v>
      </c>
    </row>
    <row r="75" spans="1:9" hidden="1">
      <c r="A75" s="3">
        <v>61</v>
      </c>
      <c r="B75" s="3" t="s">
        <v>401</v>
      </c>
      <c r="C75" s="3" t="s">
        <v>26</v>
      </c>
      <c r="D75" s="3" t="s">
        <v>298</v>
      </c>
      <c r="E75" s="3"/>
      <c r="F75" s="3" t="s">
        <v>12</v>
      </c>
      <c r="G75" s="3" t="s">
        <v>402</v>
      </c>
      <c r="H75" s="3" t="s">
        <v>12</v>
      </c>
      <c r="I75" s="3">
        <v>100</v>
      </c>
    </row>
    <row r="76" spans="1:9" hidden="1">
      <c r="A76" s="3">
        <v>63</v>
      </c>
      <c r="B76" s="3" t="s">
        <v>403</v>
      </c>
      <c r="C76" s="3" t="s">
        <v>276</v>
      </c>
      <c r="D76" s="3" t="s">
        <v>277</v>
      </c>
      <c r="E76" s="3" t="s">
        <v>390</v>
      </c>
      <c r="F76" s="3" t="s">
        <v>290</v>
      </c>
      <c r="G76" s="3" t="s">
        <v>391</v>
      </c>
      <c r="H76" s="3" t="s">
        <v>308</v>
      </c>
      <c r="I76" s="3">
        <v>20</v>
      </c>
    </row>
    <row r="77" spans="1:9" hidden="1">
      <c r="A77" s="3">
        <v>64</v>
      </c>
      <c r="B77" s="3" t="s">
        <v>404</v>
      </c>
      <c r="C77" s="3" t="s">
        <v>276</v>
      </c>
      <c r="D77" s="3" t="s">
        <v>277</v>
      </c>
      <c r="E77" s="3" t="s">
        <v>390</v>
      </c>
      <c r="F77" s="3" t="s">
        <v>290</v>
      </c>
      <c r="G77" s="3" t="s">
        <v>391</v>
      </c>
      <c r="H77" s="3" t="s">
        <v>308</v>
      </c>
      <c r="I77" s="3">
        <v>20</v>
      </c>
    </row>
    <row r="78" spans="1:9" hidden="1">
      <c r="A78" s="3">
        <v>65</v>
      </c>
      <c r="B78" s="47" t="s">
        <v>405</v>
      </c>
      <c r="C78" s="3" t="s">
        <v>276</v>
      </c>
      <c r="D78" s="3" t="s">
        <v>277</v>
      </c>
      <c r="E78" s="3" t="s">
        <v>289</v>
      </c>
      <c r="F78" s="3" t="s">
        <v>290</v>
      </c>
      <c r="G78" s="3" t="s">
        <v>406</v>
      </c>
      <c r="H78" s="3" t="s">
        <v>4</v>
      </c>
      <c r="I78" s="3">
        <v>15</v>
      </c>
    </row>
    <row r="79" spans="1:9" hidden="1">
      <c r="A79" s="3">
        <v>66</v>
      </c>
      <c r="B79" s="3" t="s">
        <v>407</v>
      </c>
      <c r="C79" s="3" t="s">
        <v>25</v>
      </c>
      <c r="D79" s="3" t="s">
        <v>301</v>
      </c>
      <c r="E79" s="3" t="s">
        <v>302</v>
      </c>
      <c r="F79" s="3" t="s">
        <v>290</v>
      </c>
      <c r="G79" s="3" t="s">
        <v>303</v>
      </c>
      <c r="H79" s="3" t="s">
        <v>12</v>
      </c>
      <c r="I79" s="3">
        <v>20</v>
      </c>
    </row>
    <row r="80" spans="1:9" hidden="1">
      <c r="A80" s="3">
        <v>67</v>
      </c>
      <c r="B80" s="3" t="s">
        <v>408</v>
      </c>
      <c r="C80" s="3" t="s">
        <v>25</v>
      </c>
      <c r="D80" s="3" t="s">
        <v>317</v>
      </c>
      <c r="E80" s="3" t="s">
        <v>318</v>
      </c>
      <c r="F80" s="3" t="s">
        <v>290</v>
      </c>
      <c r="G80" s="3" t="s">
        <v>319</v>
      </c>
      <c r="H80" s="3" t="s">
        <v>12</v>
      </c>
      <c r="I80" s="3">
        <v>20</v>
      </c>
    </row>
    <row r="81" spans="1:9" hidden="1">
      <c r="A81" s="3">
        <v>68</v>
      </c>
      <c r="B81" s="47" t="s">
        <v>409</v>
      </c>
      <c r="C81" s="3" t="s">
        <v>276</v>
      </c>
      <c r="D81" s="3" t="s">
        <v>277</v>
      </c>
      <c r="E81" s="3" t="s">
        <v>289</v>
      </c>
      <c r="F81" s="3" t="s">
        <v>290</v>
      </c>
      <c r="G81" s="3" t="s">
        <v>357</v>
      </c>
      <c r="H81" s="3" t="s">
        <v>4</v>
      </c>
      <c r="I81" s="3">
        <v>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D4CB-FF04-49B1-91DA-EFFC919AB9BE}">
  <sheetPr>
    <pageSetUpPr fitToPage="1"/>
  </sheetPr>
  <dimension ref="A1:I80"/>
  <sheetViews>
    <sheetView showGridLines="0" workbookViewId="0">
      <pane xSplit="2" ySplit="1" topLeftCell="C48" activePane="bottomRight" state="frozen"/>
      <selection activeCell="A3" sqref="A3"/>
      <selection pane="topRight" activeCell="A3" sqref="A3"/>
      <selection pane="bottomLeft" activeCell="A3" sqref="A3"/>
      <selection pane="bottomRight" activeCell="B1" sqref="A1:I69"/>
    </sheetView>
  </sheetViews>
  <sheetFormatPr defaultColWidth="8.42578125" defaultRowHeight="13.5" customHeight="1"/>
  <cols>
    <col min="1" max="1" width="4.140625" style="48" bestFit="1" customWidth="1"/>
    <col min="2" max="2" width="45.28515625" style="48" bestFit="1" customWidth="1"/>
    <col min="3" max="3" width="8.28515625" style="48" bestFit="1" customWidth="1"/>
    <col min="4" max="4" width="36.7109375" style="48" customWidth="1"/>
    <col min="5" max="5" width="23.7109375" style="48" customWidth="1"/>
    <col min="6" max="6" width="23.28515625" style="48" bestFit="1" customWidth="1"/>
    <col min="7" max="7" width="38.7109375" style="49" bestFit="1" customWidth="1"/>
    <col min="8" max="8" width="25.85546875" style="48" bestFit="1" customWidth="1"/>
    <col min="9" max="9" width="12.7109375" style="48" customWidth="1"/>
    <col min="10" max="16384" width="8.42578125" style="48"/>
  </cols>
  <sheetData>
    <row r="1" spans="1:9" s="46" customFormat="1" ht="39" customHeight="1">
      <c r="A1" s="5" t="s">
        <v>267</v>
      </c>
      <c r="B1" s="5" t="s">
        <v>268</v>
      </c>
      <c r="C1" s="5" t="s">
        <v>27</v>
      </c>
      <c r="D1" s="5" t="s">
        <v>269</v>
      </c>
      <c r="E1" s="5" t="s">
        <v>270</v>
      </c>
      <c r="F1" s="5" t="s">
        <v>271</v>
      </c>
      <c r="G1" s="5" t="s">
        <v>272</v>
      </c>
      <c r="H1" s="5" t="s">
        <v>273</v>
      </c>
      <c r="I1" s="5" t="s">
        <v>274</v>
      </c>
    </row>
    <row r="2" spans="1:9" ht="13.5" customHeight="1">
      <c r="A2" s="3">
        <v>1</v>
      </c>
      <c r="B2" s="47" t="s">
        <v>275</v>
      </c>
      <c r="C2" s="3" t="s">
        <v>276</v>
      </c>
      <c r="D2" s="3" t="s">
        <v>277</v>
      </c>
      <c r="E2" s="3" t="s">
        <v>278</v>
      </c>
      <c r="F2" s="3" t="s">
        <v>279</v>
      </c>
      <c r="G2" s="3" t="s">
        <v>280</v>
      </c>
      <c r="H2" s="3" t="s">
        <v>281</v>
      </c>
      <c r="I2" s="3">
        <v>30</v>
      </c>
    </row>
    <row r="3" spans="1:9" ht="13.5" customHeight="1">
      <c r="A3" s="3">
        <v>2</v>
      </c>
      <c r="B3" s="3" t="s">
        <v>282</v>
      </c>
      <c r="C3" s="3" t="s">
        <v>283</v>
      </c>
      <c r="D3" s="3" t="s">
        <v>284</v>
      </c>
      <c r="E3" s="3"/>
      <c r="F3" s="3" t="s">
        <v>279</v>
      </c>
      <c r="G3" s="3" t="s">
        <v>285</v>
      </c>
      <c r="H3" s="3" t="s">
        <v>281</v>
      </c>
      <c r="I3" s="3">
        <v>30</v>
      </c>
    </row>
    <row r="4" spans="1:9" ht="13.5" customHeight="1">
      <c r="A4" s="3">
        <v>3</v>
      </c>
      <c r="B4" s="3" t="s">
        <v>286</v>
      </c>
      <c r="C4" s="3" t="s">
        <v>276</v>
      </c>
      <c r="D4" s="3" t="s">
        <v>277</v>
      </c>
      <c r="E4" s="3" t="s">
        <v>278</v>
      </c>
      <c r="F4" s="3" t="s">
        <v>279</v>
      </c>
      <c r="G4" s="3" t="s">
        <v>287</v>
      </c>
      <c r="H4" s="3" t="s">
        <v>281</v>
      </c>
      <c r="I4" s="3">
        <v>30</v>
      </c>
    </row>
    <row r="5" spans="1:9" ht="13.5" customHeight="1">
      <c r="A5" s="3">
        <v>4</v>
      </c>
      <c r="B5" s="3" t="s">
        <v>288</v>
      </c>
      <c r="C5" s="3" t="s">
        <v>276</v>
      </c>
      <c r="D5" s="3" t="s">
        <v>277</v>
      </c>
      <c r="E5" s="3" t="s">
        <v>289</v>
      </c>
      <c r="F5" s="3" t="s">
        <v>290</v>
      </c>
      <c r="G5" s="3" t="s">
        <v>291</v>
      </c>
      <c r="H5" s="3" t="s">
        <v>281</v>
      </c>
      <c r="I5" s="3">
        <v>30</v>
      </c>
    </row>
    <row r="6" spans="1:9" ht="13.5" customHeight="1">
      <c r="A6" s="3">
        <v>5</v>
      </c>
      <c r="B6" s="47" t="s">
        <v>292</v>
      </c>
      <c r="C6" s="3" t="s">
        <v>276</v>
      </c>
      <c r="D6" s="3" t="s">
        <v>277</v>
      </c>
      <c r="E6" s="3" t="s">
        <v>289</v>
      </c>
      <c r="F6" s="3" t="s">
        <v>290</v>
      </c>
      <c r="G6" s="3" t="s">
        <v>291</v>
      </c>
      <c r="H6" s="3" t="s">
        <v>281</v>
      </c>
      <c r="I6" s="3">
        <v>30</v>
      </c>
    </row>
    <row r="7" spans="1:9" ht="13.5" customHeight="1">
      <c r="A7" s="3">
        <v>6</v>
      </c>
      <c r="B7" s="3" t="s">
        <v>293</v>
      </c>
      <c r="C7" s="3" t="s">
        <v>294</v>
      </c>
      <c r="D7" s="3" t="s">
        <v>295</v>
      </c>
      <c r="E7" s="3"/>
      <c r="F7" s="3" t="s">
        <v>290</v>
      </c>
      <c r="G7" s="3" t="s">
        <v>296</v>
      </c>
      <c r="H7" s="3" t="s">
        <v>281</v>
      </c>
      <c r="I7" s="3">
        <v>30</v>
      </c>
    </row>
    <row r="8" spans="1:9" ht="13.5" customHeight="1">
      <c r="A8" s="3">
        <v>7</v>
      </c>
      <c r="B8" s="3" t="s">
        <v>297</v>
      </c>
      <c r="C8" s="3" t="s">
        <v>26</v>
      </c>
      <c r="D8" s="3" t="s">
        <v>298</v>
      </c>
      <c r="E8" s="3"/>
      <c r="F8" s="3" t="s">
        <v>281</v>
      </c>
      <c r="G8" s="3" t="s">
        <v>299</v>
      </c>
      <c r="H8" s="3" t="s">
        <v>281</v>
      </c>
      <c r="I8" s="3">
        <v>50</v>
      </c>
    </row>
    <row r="9" spans="1:9" ht="13.5" customHeight="1">
      <c r="A9" s="3">
        <v>8</v>
      </c>
      <c r="B9" s="3" t="s">
        <v>300</v>
      </c>
      <c r="C9" s="3" t="s">
        <v>25</v>
      </c>
      <c r="D9" s="3" t="s">
        <v>301</v>
      </c>
      <c r="E9" s="3" t="s">
        <v>302</v>
      </c>
      <c r="F9" s="3" t="s">
        <v>281</v>
      </c>
      <c r="G9" s="3" t="s">
        <v>303</v>
      </c>
      <c r="H9" s="3" t="s">
        <v>281</v>
      </c>
      <c r="I9" s="3">
        <v>50</v>
      </c>
    </row>
    <row r="10" spans="1:9" ht="13.5" customHeight="1">
      <c r="A10" s="3">
        <v>9</v>
      </c>
      <c r="B10" s="3" t="s">
        <v>304</v>
      </c>
      <c r="C10" s="3" t="s">
        <v>305</v>
      </c>
      <c r="D10" s="3" t="s">
        <v>306</v>
      </c>
      <c r="E10" s="3"/>
      <c r="F10" s="3" t="s">
        <v>281</v>
      </c>
      <c r="G10" s="3" t="s">
        <v>307</v>
      </c>
      <c r="H10" s="3" t="s">
        <v>308</v>
      </c>
      <c r="I10" s="3">
        <v>50</v>
      </c>
    </row>
    <row r="11" spans="1:9" ht="13.5" customHeight="1">
      <c r="A11" s="3">
        <v>10</v>
      </c>
      <c r="B11" s="47" t="s">
        <v>309</v>
      </c>
      <c r="C11" s="3" t="s">
        <v>305</v>
      </c>
      <c r="D11" s="3" t="s">
        <v>306</v>
      </c>
      <c r="E11" s="3"/>
      <c r="F11" s="3" t="s">
        <v>310</v>
      </c>
      <c r="G11" s="3" t="s">
        <v>311</v>
      </c>
      <c r="H11" s="3" t="s">
        <v>308</v>
      </c>
      <c r="I11" s="3">
        <v>70</v>
      </c>
    </row>
    <row r="12" spans="1:9" ht="13.5" customHeight="1">
      <c r="A12" s="3">
        <v>11</v>
      </c>
      <c r="B12" s="47" t="s">
        <v>312</v>
      </c>
      <c r="C12" s="3" t="s">
        <v>26</v>
      </c>
      <c r="D12" s="3" t="s">
        <v>313</v>
      </c>
      <c r="E12" s="3"/>
      <c r="F12" s="3" t="s">
        <v>281</v>
      </c>
      <c r="G12" s="3" t="s">
        <v>314</v>
      </c>
      <c r="H12" s="3" t="s">
        <v>281</v>
      </c>
      <c r="I12" s="3">
        <v>50</v>
      </c>
    </row>
    <row r="13" spans="1:9" ht="13.5" customHeight="1">
      <c r="A13" s="3">
        <v>12</v>
      </c>
      <c r="B13" s="47" t="s">
        <v>315</v>
      </c>
      <c r="C13" s="3" t="s">
        <v>25</v>
      </c>
      <c r="D13" s="3" t="s">
        <v>301</v>
      </c>
      <c r="E13" s="3" t="s">
        <v>302</v>
      </c>
      <c r="F13" s="3" t="s">
        <v>281</v>
      </c>
      <c r="G13" s="3" t="s">
        <v>303</v>
      </c>
      <c r="H13" s="3" t="s">
        <v>4</v>
      </c>
      <c r="I13" s="3">
        <v>50</v>
      </c>
    </row>
    <row r="14" spans="1:9" ht="13.5" customHeight="1">
      <c r="A14" s="3">
        <v>13</v>
      </c>
      <c r="B14" s="3" t="s">
        <v>316</v>
      </c>
      <c r="C14" s="3" t="s">
        <v>25</v>
      </c>
      <c r="D14" s="3" t="s">
        <v>317</v>
      </c>
      <c r="E14" s="3" t="s">
        <v>318</v>
      </c>
      <c r="F14" s="3" t="s">
        <v>281</v>
      </c>
      <c r="G14" s="3" t="s">
        <v>319</v>
      </c>
      <c r="H14" s="3" t="s">
        <v>4</v>
      </c>
      <c r="I14" s="3">
        <v>50</v>
      </c>
    </row>
    <row r="15" spans="1:9" ht="13.5" customHeight="1">
      <c r="A15" s="3">
        <v>14</v>
      </c>
      <c r="B15" s="3" t="s">
        <v>320</v>
      </c>
      <c r="C15" s="3" t="s">
        <v>26</v>
      </c>
      <c r="D15" s="3" t="s">
        <v>298</v>
      </c>
      <c r="E15" s="3"/>
      <c r="F15" s="3" t="s">
        <v>281</v>
      </c>
      <c r="G15" s="3" t="s">
        <v>321</v>
      </c>
      <c r="H15" s="3" t="s">
        <v>4</v>
      </c>
      <c r="I15" s="3">
        <v>50</v>
      </c>
    </row>
    <row r="16" spans="1:9" ht="13.5" customHeight="1">
      <c r="A16" s="3">
        <v>15</v>
      </c>
      <c r="B16" s="3" t="s">
        <v>322</v>
      </c>
      <c r="C16" s="3" t="s">
        <v>276</v>
      </c>
      <c r="D16" s="3" t="s">
        <v>277</v>
      </c>
      <c r="E16" s="3" t="s">
        <v>278</v>
      </c>
      <c r="F16" s="3" t="s">
        <v>290</v>
      </c>
      <c r="G16" s="3" t="s">
        <v>323</v>
      </c>
      <c r="H16" s="3" t="s">
        <v>281</v>
      </c>
      <c r="I16" s="3">
        <v>30</v>
      </c>
    </row>
    <row r="17" spans="1:9" ht="13.5" customHeight="1">
      <c r="A17" s="3">
        <v>16</v>
      </c>
      <c r="B17" s="3" t="s">
        <v>324</v>
      </c>
      <c r="C17" s="3" t="s">
        <v>305</v>
      </c>
      <c r="D17" s="3" t="s">
        <v>325</v>
      </c>
      <c r="E17" s="3" t="s">
        <v>326</v>
      </c>
      <c r="F17" s="3" t="s">
        <v>310</v>
      </c>
      <c r="G17" s="3" t="s">
        <v>327</v>
      </c>
      <c r="H17" s="3" t="s">
        <v>308</v>
      </c>
      <c r="I17" s="3">
        <v>70</v>
      </c>
    </row>
    <row r="18" spans="1:9" ht="13.5" customHeight="1">
      <c r="A18" s="3">
        <v>17</v>
      </c>
      <c r="B18" s="47" t="s">
        <v>328</v>
      </c>
      <c r="C18" s="3" t="s">
        <v>26</v>
      </c>
      <c r="D18" s="3" t="s">
        <v>298</v>
      </c>
      <c r="E18" s="3"/>
      <c r="F18" s="3" t="s">
        <v>281</v>
      </c>
      <c r="G18" s="3" t="s">
        <v>329</v>
      </c>
      <c r="H18" s="3" t="s">
        <v>281</v>
      </c>
      <c r="I18" s="3">
        <v>50</v>
      </c>
    </row>
    <row r="19" spans="1:9" ht="13.5" customHeight="1">
      <c r="A19" s="3">
        <v>18</v>
      </c>
      <c r="B19" s="3" t="s">
        <v>330</v>
      </c>
      <c r="C19" s="3" t="s">
        <v>305</v>
      </c>
      <c r="D19" s="3" t="s">
        <v>325</v>
      </c>
      <c r="E19" s="3" t="s">
        <v>331</v>
      </c>
      <c r="F19" s="3" t="s">
        <v>310</v>
      </c>
      <c r="G19" s="3" t="s">
        <v>332</v>
      </c>
      <c r="H19" s="3" t="s">
        <v>308</v>
      </c>
      <c r="I19" s="3">
        <v>70</v>
      </c>
    </row>
    <row r="20" spans="1:9" ht="13.5" customHeight="1">
      <c r="A20" s="3">
        <v>62</v>
      </c>
      <c r="B20" s="3" t="s">
        <v>333</v>
      </c>
      <c r="C20" s="3" t="s">
        <v>25</v>
      </c>
      <c r="D20" s="3" t="s">
        <v>301</v>
      </c>
      <c r="E20" s="3" t="s">
        <v>302</v>
      </c>
      <c r="F20" s="3" t="s">
        <v>12</v>
      </c>
      <c r="G20" s="3" t="s">
        <v>303</v>
      </c>
      <c r="H20" s="3" t="s">
        <v>12</v>
      </c>
      <c r="I20" s="3">
        <v>100</v>
      </c>
    </row>
    <row r="21" spans="1:9" ht="13.5" customHeight="1">
      <c r="A21" s="3">
        <v>19</v>
      </c>
      <c r="B21" s="47" t="s">
        <v>334</v>
      </c>
      <c r="C21" s="3" t="s">
        <v>26</v>
      </c>
      <c r="D21" s="3" t="s">
        <v>298</v>
      </c>
      <c r="E21" s="3"/>
      <c r="F21" s="3" t="s">
        <v>281</v>
      </c>
      <c r="G21" s="3" t="s">
        <v>321</v>
      </c>
      <c r="H21" s="3" t="s">
        <v>281</v>
      </c>
      <c r="I21" s="3">
        <v>50</v>
      </c>
    </row>
    <row r="22" spans="1:9" ht="13.5" customHeight="1">
      <c r="A22" s="3">
        <v>20</v>
      </c>
      <c r="B22" s="47" t="s">
        <v>335</v>
      </c>
      <c r="C22" s="3" t="s">
        <v>26</v>
      </c>
      <c r="D22" s="3" t="s">
        <v>298</v>
      </c>
      <c r="E22" s="3"/>
      <c r="F22" s="3" t="s">
        <v>281</v>
      </c>
      <c r="G22" s="3" t="s">
        <v>336</v>
      </c>
      <c r="H22" s="3" t="s">
        <v>0</v>
      </c>
      <c r="I22" s="3">
        <v>50</v>
      </c>
    </row>
    <row r="23" spans="1:9" ht="13.5" customHeight="1">
      <c r="A23" s="3">
        <v>21</v>
      </c>
      <c r="B23" s="3" t="s">
        <v>337</v>
      </c>
      <c r="C23" s="3" t="s">
        <v>25</v>
      </c>
      <c r="D23" s="3" t="s">
        <v>301</v>
      </c>
      <c r="E23" s="3" t="s">
        <v>302</v>
      </c>
      <c r="F23" s="3" t="s">
        <v>281</v>
      </c>
      <c r="G23" s="3" t="s">
        <v>303</v>
      </c>
      <c r="H23" s="3" t="s">
        <v>16</v>
      </c>
      <c r="I23" s="3">
        <v>40</v>
      </c>
    </row>
    <row r="24" spans="1:9" ht="13.5" customHeight="1">
      <c r="A24" s="3">
        <v>23</v>
      </c>
      <c r="B24" s="3" t="s">
        <v>338</v>
      </c>
      <c r="C24" s="3" t="s">
        <v>26</v>
      </c>
      <c r="D24" s="3" t="s">
        <v>298</v>
      </c>
      <c r="E24" s="3"/>
      <c r="F24" s="3" t="s">
        <v>339</v>
      </c>
      <c r="G24" s="3" t="s">
        <v>336</v>
      </c>
      <c r="H24" s="3" t="s">
        <v>0</v>
      </c>
      <c r="I24" s="3">
        <v>55</v>
      </c>
    </row>
    <row r="25" spans="1:9" ht="13.5" customHeight="1">
      <c r="A25" s="3">
        <v>24</v>
      </c>
      <c r="B25" s="3" t="s">
        <v>340</v>
      </c>
      <c r="C25" s="3" t="s">
        <v>25</v>
      </c>
      <c r="D25" s="3" t="s">
        <v>301</v>
      </c>
      <c r="E25" s="3" t="s">
        <v>302</v>
      </c>
      <c r="F25" s="3" t="s">
        <v>281</v>
      </c>
      <c r="G25" s="3" t="s">
        <v>303</v>
      </c>
      <c r="H25" s="3" t="s">
        <v>281</v>
      </c>
      <c r="I25" s="3">
        <v>50</v>
      </c>
    </row>
    <row r="26" spans="1:9" ht="13.5" customHeight="1">
      <c r="A26" s="3">
        <v>25</v>
      </c>
      <c r="B26" s="3" t="s">
        <v>341</v>
      </c>
      <c r="C26" s="3" t="s">
        <v>26</v>
      </c>
      <c r="D26" s="3" t="s">
        <v>298</v>
      </c>
      <c r="E26" s="3"/>
      <c r="F26" s="3" t="s">
        <v>342</v>
      </c>
      <c r="G26" s="3" t="s">
        <v>343</v>
      </c>
      <c r="H26" s="3" t="s">
        <v>4</v>
      </c>
      <c r="I26" s="3">
        <v>60</v>
      </c>
    </row>
    <row r="27" spans="1:9" ht="13.5" customHeight="1">
      <c r="A27" s="3">
        <v>26</v>
      </c>
      <c r="B27" s="3" t="s">
        <v>344</v>
      </c>
      <c r="C27" s="3" t="s">
        <v>26</v>
      </c>
      <c r="D27" s="3" t="s">
        <v>298</v>
      </c>
      <c r="E27" s="3"/>
      <c r="F27" s="3" t="s">
        <v>339</v>
      </c>
      <c r="G27" s="3" t="s">
        <v>345</v>
      </c>
      <c r="H27" s="3" t="s">
        <v>0</v>
      </c>
      <c r="I27" s="3">
        <v>55</v>
      </c>
    </row>
    <row r="28" spans="1:9" ht="13.5" customHeight="1">
      <c r="A28" s="3">
        <v>27</v>
      </c>
      <c r="B28" s="3" t="s">
        <v>346</v>
      </c>
      <c r="C28" s="3" t="s">
        <v>26</v>
      </c>
      <c r="D28" s="3" t="s">
        <v>313</v>
      </c>
      <c r="E28" s="3"/>
      <c r="F28" s="3" t="s">
        <v>339</v>
      </c>
      <c r="G28" s="3" t="s">
        <v>314</v>
      </c>
      <c r="H28" s="3" t="s">
        <v>0</v>
      </c>
      <c r="I28" s="3">
        <v>55</v>
      </c>
    </row>
    <row r="29" spans="1:9" ht="13.5" customHeight="1">
      <c r="A29" s="3">
        <v>28</v>
      </c>
      <c r="B29" s="3" t="s">
        <v>347</v>
      </c>
      <c r="C29" s="3" t="s">
        <v>305</v>
      </c>
      <c r="D29" s="3" t="s">
        <v>325</v>
      </c>
      <c r="E29" s="3" t="s">
        <v>331</v>
      </c>
      <c r="F29" s="3" t="s">
        <v>310</v>
      </c>
      <c r="G29" s="3" t="s">
        <v>348</v>
      </c>
      <c r="H29" s="3" t="s">
        <v>6</v>
      </c>
      <c r="I29" s="3">
        <v>65</v>
      </c>
    </row>
    <row r="30" spans="1:9" ht="13.5" customHeight="1">
      <c r="A30" s="3">
        <v>29</v>
      </c>
      <c r="B30" s="3" t="s">
        <v>349</v>
      </c>
      <c r="C30" s="3" t="s">
        <v>25</v>
      </c>
      <c r="D30" s="3" t="s">
        <v>301</v>
      </c>
      <c r="E30" s="3" t="s">
        <v>302</v>
      </c>
      <c r="F30" s="3" t="s">
        <v>2</v>
      </c>
      <c r="G30" s="3" t="s">
        <v>303</v>
      </c>
      <c r="H30" s="3" t="s">
        <v>308</v>
      </c>
      <c r="I30" s="3">
        <v>45</v>
      </c>
    </row>
    <row r="31" spans="1:9" ht="13.5" customHeight="1">
      <c r="A31" s="3">
        <v>30</v>
      </c>
      <c r="B31" s="47" t="s">
        <v>350</v>
      </c>
      <c r="C31" s="3" t="s">
        <v>351</v>
      </c>
      <c r="D31" s="3" t="s">
        <v>352</v>
      </c>
      <c r="E31" s="3" t="s">
        <v>353</v>
      </c>
      <c r="F31" s="3" t="s">
        <v>290</v>
      </c>
      <c r="G31" s="3" t="s">
        <v>354</v>
      </c>
      <c r="H31" s="3" t="s">
        <v>355</v>
      </c>
      <c r="I31" s="3">
        <v>30</v>
      </c>
    </row>
    <row r="32" spans="1:9" ht="13.5" customHeight="1">
      <c r="A32" s="3">
        <v>31</v>
      </c>
      <c r="B32" s="47" t="s">
        <v>356</v>
      </c>
      <c r="C32" s="3" t="s">
        <v>276</v>
      </c>
      <c r="D32" s="3" t="s">
        <v>277</v>
      </c>
      <c r="E32" s="3" t="s">
        <v>289</v>
      </c>
      <c r="F32" s="3" t="s">
        <v>290</v>
      </c>
      <c r="G32" s="3" t="s">
        <v>357</v>
      </c>
      <c r="H32" s="3" t="s">
        <v>281</v>
      </c>
      <c r="I32" s="3">
        <v>30</v>
      </c>
    </row>
    <row r="33" spans="1:9" ht="13.5" customHeight="1">
      <c r="A33" s="3">
        <v>32</v>
      </c>
      <c r="B33" s="47" t="s">
        <v>358</v>
      </c>
      <c r="C33" s="3" t="s">
        <v>26</v>
      </c>
      <c r="D33" s="3" t="s">
        <v>298</v>
      </c>
      <c r="E33" s="3"/>
      <c r="F33" s="3" t="s">
        <v>342</v>
      </c>
      <c r="G33" s="3" t="s">
        <v>329</v>
      </c>
      <c r="H33" s="3" t="s">
        <v>0</v>
      </c>
      <c r="I33" s="3">
        <v>60</v>
      </c>
    </row>
    <row r="34" spans="1:9" ht="13.5" customHeight="1">
      <c r="A34" s="3">
        <v>33</v>
      </c>
      <c r="B34" s="47" t="s">
        <v>359</v>
      </c>
      <c r="C34" s="3" t="s">
        <v>305</v>
      </c>
      <c r="D34" s="3" t="s">
        <v>306</v>
      </c>
      <c r="E34" s="3"/>
      <c r="F34" s="3" t="s">
        <v>360</v>
      </c>
      <c r="G34" s="3" t="s">
        <v>361</v>
      </c>
      <c r="H34" s="3" t="s">
        <v>6</v>
      </c>
      <c r="I34" s="3">
        <v>60</v>
      </c>
    </row>
    <row r="35" spans="1:9" ht="13.5" customHeight="1">
      <c r="A35" s="3">
        <v>34</v>
      </c>
      <c r="B35" s="47" t="s">
        <v>362</v>
      </c>
      <c r="C35" s="3" t="s">
        <v>25</v>
      </c>
      <c r="D35" s="3" t="s">
        <v>301</v>
      </c>
      <c r="E35" s="3" t="s">
        <v>302</v>
      </c>
      <c r="F35" s="3" t="s">
        <v>2</v>
      </c>
      <c r="G35" s="3" t="s">
        <v>303</v>
      </c>
      <c r="H35" s="3" t="s">
        <v>16</v>
      </c>
      <c r="I35" s="3">
        <v>40</v>
      </c>
    </row>
    <row r="36" spans="1:9" ht="13.5" customHeight="1">
      <c r="A36" s="3">
        <v>35</v>
      </c>
      <c r="B36" s="47" t="s">
        <v>363</v>
      </c>
      <c r="C36" s="3" t="s">
        <v>294</v>
      </c>
      <c r="D36" s="3" t="s">
        <v>295</v>
      </c>
      <c r="E36" s="3"/>
      <c r="F36" s="3" t="s">
        <v>290</v>
      </c>
      <c r="G36" s="3" t="s">
        <v>296</v>
      </c>
      <c r="H36" s="3" t="s">
        <v>281</v>
      </c>
      <c r="I36" s="3">
        <v>30</v>
      </c>
    </row>
    <row r="37" spans="1:9" ht="13.5" customHeight="1">
      <c r="A37" s="3">
        <v>36</v>
      </c>
      <c r="B37" s="3" t="s">
        <v>364</v>
      </c>
      <c r="C37" s="3" t="s">
        <v>294</v>
      </c>
      <c r="D37" s="3" t="s">
        <v>295</v>
      </c>
      <c r="E37" s="3"/>
      <c r="F37" s="3" t="s">
        <v>290</v>
      </c>
      <c r="G37" s="3" t="s">
        <v>296</v>
      </c>
      <c r="H37" s="3" t="s">
        <v>281</v>
      </c>
      <c r="I37" s="3">
        <v>30</v>
      </c>
    </row>
    <row r="38" spans="1:9" ht="13.5" customHeight="1">
      <c r="A38" s="3">
        <v>38</v>
      </c>
      <c r="B38" s="3" t="s">
        <v>365</v>
      </c>
      <c r="C38" s="3" t="s">
        <v>25</v>
      </c>
      <c r="D38" s="3" t="s">
        <v>317</v>
      </c>
      <c r="E38" s="3" t="s">
        <v>318</v>
      </c>
      <c r="F38" s="3" t="s">
        <v>281</v>
      </c>
      <c r="G38" s="3" t="s">
        <v>319</v>
      </c>
      <c r="H38" s="3" t="s">
        <v>281</v>
      </c>
      <c r="I38" s="3">
        <v>50</v>
      </c>
    </row>
    <row r="39" spans="1:9" ht="13.5" customHeight="1">
      <c r="A39" s="3">
        <v>37</v>
      </c>
      <c r="B39" s="3" t="s">
        <v>366</v>
      </c>
      <c r="C39" s="3" t="s">
        <v>26</v>
      </c>
      <c r="D39" s="3" t="s">
        <v>298</v>
      </c>
      <c r="E39" s="3"/>
      <c r="F39" s="3" t="s">
        <v>12</v>
      </c>
      <c r="G39" s="3" t="s">
        <v>345</v>
      </c>
      <c r="H39" s="3" t="s">
        <v>12</v>
      </c>
      <c r="I39" s="3">
        <v>100</v>
      </c>
    </row>
    <row r="40" spans="1:9" ht="13.5" customHeight="1">
      <c r="A40" s="3">
        <v>39</v>
      </c>
      <c r="B40" s="3" t="s">
        <v>367</v>
      </c>
      <c r="C40" s="3" t="s">
        <v>26</v>
      </c>
      <c r="D40" s="3" t="s">
        <v>298</v>
      </c>
      <c r="E40" s="3"/>
      <c r="F40" s="3" t="s">
        <v>12</v>
      </c>
      <c r="G40" s="3" t="s">
        <v>343</v>
      </c>
      <c r="H40" s="3" t="s">
        <v>12</v>
      </c>
      <c r="I40" s="3">
        <v>100</v>
      </c>
    </row>
    <row r="41" spans="1:9" ht="13.5" customHeight="1">
      <c r="A41" s="3">
        <v>40</v>
      </c>
      <c r="B41" s="3" t="s">
        <v>368</v>
      </c>
      <c r="C41" s="3" t="s">
        <v>25</v>
      </c>
      <c r="D41" s="3" t="s">
        <v>317</v>
      </c>
      <c r="E41" s="3" t="s">
        <v>318</v>
      </c>
      <c r="F41" s="3" t="s">
        <v>2</v>
      </c>
      <c r="G41" s="3" t="s">
        <v>319</v>
      </c>
      <c r="H41" s="3" t="s">
        <v>16</v>
      </c>
      <c r="I41" s="3">
        <v>40</v>
      </c>
    </row>
    <row r="42" spans="1:9" ht="13.5" customHeight="1">
      <c r="A42" s="3">
        <v>41</v>
      </c>
      <c r="B42" s="3" t="s">
        <v>369</v>
      </c>
      <c r="C42" s="3" t="s">
        <v>25</v>
      </c>
      <c r="D42" s="3" t="s">
        <v>317</v>
      </c>
      <c r="E42" s="3" t="s">
        <v>318</v>
      </c>
      <c r="F42" s="3" t="s">
        <v>308</v>
      </c>
      <c r="G42" s="3" t="s">
        <v>319</v>
      </c>
      <c r="H42" s="3" t="s">
        <v>6</v>
      </c>
      <c r="I42" s="3">
        <v>60</v>
      </c>
    </row>
    <row r="43" spans="1:9" ht="13.5" customHeight="1">
      <c r="A43" s="3">
        <v>42</v>
      </c>
      <c r="B43" s="3" t="s">
        <v>370</v>
      </c>
      <c r="C43" s="3" t="s">
        <v>305</v>
      </c>
      <c r="D43" s="3" t="s">
        <v>325</v>
      </c>
      <c r="E43" s="3" t="s">
        <v>371</v>
      </c>
      <c r="F43" s="3" t="s">
        <v>360</v>
      </c>
      <c r="G43" s="3" t="s">
        <v>372</v>
      </c>
      <c r="H43" s="3" t="s">
        <v>6</v>
      </c>
      <c r="I43" s="3">
        <v>60</v>
      </c>
    </row>
    <row r="44" spans="1:9" ht="13.5" customHeight="1">
      <c r="A44" s="3">
        <v>43</v>
      </c>
      <c r="B44" s="3" t="s">
        <v>373</v>
      </c>
      <c r="C44" s="3" t="s">
        <v>25</v>
      </c>
      <c r="D44" s="3" t="s">
        <v>317</v>
      </c>
      <c r="E44" s="3" t="s">
        <v>318</v>
      </c>
      <c r="F44" s="3" t="s">
        <v>308</v>
      </c>
      <c r="G44" s="3" t="s">
        <v>319</v>
      </c>
      <c r="H44" s="3" t="s">
        <v>6</v>
      </c>
      <c r="I44" s="3">
        <v>60</v>
      </c>
    </row>
    <row r="45" spans="1:9" ht="13.5" customHeight="1">
      <c r="A45" s="3">
        <v>44</v>
      </c>
      <c r="B45" s="3" t="s">
        <v>374</v>
      </c>
      <c r="C45" s="3" t="s">
        <v>25</v>
      </c>
      <c r="D45" s="3" t="s">
        <v>301</v>
      </c>
      <c r="E45" s="3" t="s">
        <v>302</v>
      </c>
      <c r="F45" s="3" t="s">
        <v>308</v>
      </c>
      <c r="G45" s="3" t="s">
        <v>303</v>
      </c>
      <c r="H45" s="3" t="s">
        <v>4</v>
      </c>
      <c r="I45" s="3">
        <v>50</v>
      </c>
    </row>
    <row r="46" spans="1:9" ht="13.5" customHeight="1">
      <c r="A46" s="3">
        <v>45</v>
      </c>
      <c r="B46" s="3" t="s">
        <v>375</v>
      </c>
      <c r="C46" s="3" t="s">
        <v>276</v>
      </c>
      <c r="D46" s="3" t="s">
        <v>277</v>
      </c>
      <c r="E46" s="3" t="s">
        <v>278</v>
      </c>
      <c r="F46" s="3" t="s">
        <v>290</v>
      </c>
      <c r="G46" s="3" t="s">
        <v>376</v>
      </c>
      <c r="H46" s="3" t="s">
        <v>281</v>
      </c>
      <c r="I46" s="3">
        <v>30</v>
      </c>
    </row>
    <row r="47" spans="1:9" ht="13.5" customHeight="1">
      <c r="A47" s="3">
        <v>46</v>
      </c>
      <c r="B47" s="3" t="s">
        <v>377</v>
      </c>
      <c r="C47" s="3" t="s">
        <v>294</v>
      </c>
      <c r="D47" s="3" t="s">
        <v>295</v>
      </c>
      <c r="E47" s="3"/>
      <c r="F47" s="3" t="s">
        <v>290</v>
      </c>
      <c r="G47" s="3" t="s">
        <v>378</v>
      </c>
      <c r="H47" s="3" t="s">
        <v>281</v>
      </c>
      <c r="I47" s="3">
        <v>30</v>
      </c>
    </row>
    <row r="48" spans="1:9" ht="13.5" customHeight="1">
      <c r="A48" s="3">
        <v>47</v>
      </c>
      <c r="B48" s="3" t="s">
        <v>379</v>
      </c>
      <c r="C48" s="3" t="s">
        <v>294</v>
      </c>
      <c r="D48" s="3" t="s">
        <v>295</v>
      </c>
      <c r="E48" s="3"/>
      <c r="F48" s="3" t="s">
        <v>290</v>
      </c>
      <c r="G48" s="3" t="s">
        <v>378</v>
      </c>
      <c r="H48" s="3" t="s">
        <v>281</v>
      </c>
      <c r="I48" s="3">
        <v>30</v>
      </c>
    </row>
    <row r="49" spans="1:9" ht="13.5" customHeight="1">
      <c r="A49" s="3">
        <v>22</v>
      </c>
      <c r="B49" s="3" t="s">
        <v>380</v>
      </c>
      <c r="C49" s="3" t="s">
        <v>305</v>
      </c>
      <c r="D49" s="3" t="s">
        <v>325</v>
      </c>
      <c r="E49" s="3" t="s">
        <v>326</v>
      </c>
      <c r="F49" s="3" t="s">
        <v>310</v>
      </c>
      <c r="G49" s="3" t="s">
        <v>381</v>
      </c>
      <c r="H49" s="3" t="s">
        <v>12</v>
      </c>
      <c r="I49" s="3">
        <v>70</v>
      </c>
    </row>
    <row r="50" spans="1:9" ht="13.5" customHeight="1">
      <c r="A50" s="3">
        <v>48</v>
      </c>
      <c r="B50" s="3" t="s">
        <v>382</v>
      </c>
      <c r="C50" s="3" t="s">
        <v>305</v>
      </c>
      <c r="D50" s="3" t="s">
        <v>325</v>
      </c>
      <c r="E50" s="3" t="s">
        <v>371</v>
      </c>
      <c r="F50" s="3" t="s">
        <v>360</v>
      </c>
      <c r="G50" s="3" t="s">
        <v>383</v>
      </c>
      <c r="H50" s="3" t="s">
        <v>6</v>
      </c>
      <c r="I50" s="3">
        <v>60</v>
      </c>
    </row>
    <row r="51" spans="1:9" ht="13.5" customHeight="1">
      <c r="A51" s="3">
        <v>49</v>
      </c>
      <c r="B51" s="3" t="s">
        <v>384</v>
      </c>
      <c r="C51" s="3" t="s">
        <v>294</v>
      </c>
      <c r="D51" s="3" t="s">
        <v>295</v>
      </c>
      <c r="E51" s="3"/>
      <c r="F51" s="3" t="s">
        <v>290</v>
      </c>
      <c r="G51" s="3" t="s">
        <v>296</v>
      </c>
      <c r="H51" s="3" t="s">
        <v>281</v>
      </c>
      <c r="I51" s="3">
        <v>30</v>
      </c>
    </row>
    <row r="52" spans="1:9" ht="13.5" customHeight="1">
      <c r="A52" s="3">
        <v>50</v>
      </c>
      <c r="B52" s="3" t="s">
        <v>385</v>
      </c>
      <c r="C52" s="3" t="s">
        <v>25</v>
      </c>
      <c r="D52" s="3" t="s">
        <v>301</v>
      </c>
      <c r="E52" s="3" t="s">
        <v>302</v>
      </c>
      <c r="F52" s="3" t="s">
        <v>308</v>
      </c>
      <c r="G52" s="3" t="s">
        <v>303</v>
      </c>
      <c r="H52" s="3" t="s">
        <v>308</v>
      </c>
      <c r="I52" s="3">
        <v>50</v>
      </c>
    </row>
    <row r="53" spans="1:9" ht="13.5" customHeight="1">
      <c r="A53" s="3">
        <v>51</v>
      </c>
      <c r="B53" s="3" t="s">
        <v>386</v>
      </c>
      <c r="C53" s="3" t="s">
        <v>25</v>
      </c>
      <c r="D53" s="3" t="s">
        <v>301</v>
      </c>
      <c r="E53" s="3" t="s">
        <v>302</v>
      </c>
      <c r="F53" s="3" t="s">
        <v>308</v>
      </c>
      <c r="G53" s="3" t="s">
        <v>303</v>
      </c>
      <c r="H53" s="3" t="s">
        <v>308</v>
      </c>
      <c r="I53" s="3">
        <v>50</v>
      </c>
    </row>
    <row r="54" spans="1:9" ht="13.5" customHeight="1">
      <c r="A54" s="3">
        <v>52</v>
      </c>
      <c r="B54" s="3" t="s">
        <v>387</v>
      </c>
      <c r="C54" s="3" t="s">
        <v>305</v>
      </c>
      <c r="D54" s="3" t="s">
        <v>306</v>
      </c>
      <c r="E54" s="3"/>
      <c r="F54" s="3" t="s">
        <v>360</v>
      </c>
      <c r="G54" s="3" t="s">
        <v>388</v>
      </c>
      <c r="H54" s="3" t="s">
        <v>6</v>
      </c>
      <c r="I54" s="3">
        <v>60</v>
      </c>
    </row>
    <row r="55" spans="1:9" ht="13.5" customHeight="1">
      <c r="A55" s="3">
        <v>53</v>
      </c>
      <c r="B55" s="3" t="s">
        <v>389</v>
      </c>
      <c r="C55" s="3" t="s">
        <v>276</v>
      </c>
      <c r="D55" s="3" t="s">
        <v>277</v>
      </c>
      <c r="E55" s="3" t="s">
        <v>390</v>
      </c>
      <c r="F55" s="3" t="s">
        <v>290</v>
      </c>
      <c r="G55" s="3" t="s">
        <v>391</v>
      </c>
      <c r="H55" s="3" t="s">
        <v>281</v>
      </c>
      <c r="I55" s="3">
        <v>30</v>
      </c>
    </row>
    <row r="56" spans="1:9" ht="13.5" customHeight="1">
      <c r="A56" s="3">
        <v>54</v>
      </c>
      <c r="B56" s="3" t="s">
        <v>392</v>
      </c>
      <c r="C56" s="3" t="s">
        <v>276</v>
      </c>
      <c r="D56" s="3" t="s">
        <v>277</v>
      </c>
      <c r="E56" s="3" t="s">
        <v>390</v>
      </c>
      <c r="F56" s="3" t="s">
        <v>290</v>
      </c>
      <c r="G56" s="3" t="s">
        <v>391</v>
      </c>
      <c r="H56" s="3" t="s">
        <v>281</v>
      </c>
      <c r="I56" s="3">
        <v>30</v>
      </c>
    </row>
    <row r="57" spans="1:9" ht="13.5" customHeight="1">
      <c r="A57" s="3">
        <v>55</v>
      </c>
      <c r="B57" s="3" t="s">
        <v>393</v>
      </c>
      <c r="C57" s="3" t="s">
        <v>26</v>
      </c>
      <c r="D57" s="3" t="s">
        <v>298</v>
      </c>
      <c r="E57" s="3"/>
      <c r="F57" s="3" t="s">
        <v>12</v>
      </c>
      <c r="G57" s="3" t="s">
        <v>394</v>
      </c>
      <c r="H57" s="3" t="s">
        <v>12</v>
      </c>
      <c r="I57" s="3">
        <v>100</v>
      </c>
    </row>
    <row r="58" spans="1:9" ht="13.5" customHeight="1">
      <c r="A58" s="3">
        <v>56</v>
      </c>
      <c r="B58" s="3" t="s">
        <v>395</v>
      </c>
      <c r="C58" s="3" t="s">
        <v>26</v>
      </c>
      <c r="D58" s="3" t="s">
        <v>298</v>
      </c>
      <c r="E58" s="3"/>
      <c r="F58" s="3" t="s">
        <v>12</v>
      </c>
      <c r="G58" s="3" t="s">
        <v>345</v>
      </c>
      <c r="H58" s="3" t="s">
        <v>12</v>
      </c>
      <c r="I58" s="3">
        <v>100</v>
      </c>
    </row>
    <row r="59" spans="1:9" ht="13.5" customHeight="1">
      <c r="A59" s="3">
        <v>57</v>
      </c>
      <c r="B59" s="3" t="s">
        <v>396</v>
      </c>
      <c r="C59" s="3" t="s">
        <v>26</v>
      </c>
      <c r="D59" s="3" t="s">
        <v>298</v>
      </c>
      <c r="E59" s="3"/>
      <c r="F59" s="3" t="s">
        <v>12</v>
      </c>
      <c r="G59" s="3" t="s">
        <v>345</v>
      </c>
      <c r="H59" s="3" t="s">
        <v>12</v>
      </c>
      <c r="I59" s="3">
        <v>100</v>
      </c>
    </row>
    <row r="60" spans="1:9" ht="13.5" customHeight="1">
      <c r="A60" s="3">
        <v>58</v>
      </c>
      <c r="B60" s="3" t="s">
        <v>397</v>
      </c>
      <c r="C60" s="3" t="s">
        <v>276</v>
      </c>
      <c r="D60" s="3" t="s">
        <v>277</v>
      </c>
      <c r="E60" s="3" t="s">
        <v>289</v>
      </c>
      <c r="F60" s="3" t="s">
        <v>290</v>
      </c>
      <c r="G60" s="3" t="s">
        <v>291</v>
      </c>
      <c r="H60" s="3" t="s">
        <v>308</v>
      </c>
      <c r="I60" s="3">
        <v>20</v>
      </c>
    </row>
    <row r="61" spans="1:9" ht="13.5" customHeight="1">
      <c r="A61" s="3">
        <v>59</v>
      </c>
      <c r="B61" s="3" t="s">
        <v>398</v>
      </c>
      <c r="C61" s="3" t="s">
        <v>25</v>
      </c>
      <c r="D61" s="3" t="s">
        <v>317</v>
      </c>
      <c r="E61" s="3" t="s">
        <v>318</v>
      </c>
      <c r="F61" s="3" t="s">
        <v>290</v>
      </c>
      <c r="G61" s="3" t="s">
        <v>319</v>
      </c>
      <c r="H61" s="3" t="s">
        <v>16</v>
      </c>
      <c r="I61" s="3">
        <v>15</v>
      </c>
    </row>
    <row r="62" spans="1:9" ht="13.5" customHeight="1">
      <c r="A62" s="3">
        <v>60</v>
      </c>
      <c r="B62" s="47" t="s">
        <v>399</v>
      </c>
      <c r="C62" s="3" t="s">
        <v>276</v>
      </c>
      <c r="D62" s="3" t="s">
        <v>277</v>
      </c>
      <c r="E62" s="3" t="s">
        <v>289</v>
      </c>
      <c r="F62" s="3" t="s">
        <v>290</v>
      </c>
      <c r="G62" s="3" t="s">
        <v>400</v>
      </c>
      <c r="H62" s="3" t="s">
        <v>308</v>
      </c>
      <c r="I62" s="3">
        <v>20</v>
      </c>
    </row>
    <row r="63" spans="1:9" ht="13.5" customHeight="1">
      <c r="A63" s="3">
        <v>61</v>
      </c>
      <c r="B63" s="3" t="s">
        <v>401</v>
      </c>
      <c r="C63" s="3" t="s">
        <v>26</v>
      </c>
      <c r="D63" s="3" t="s">
        <v>298</v>
      </c>
      <c r="E63" s="3"/>
      <c r="F63" s="3" t="s">
        <v>12</v>
      </c>
      <c r="G63" s="3" t="s">
        <v>402</v>
      </c>
      <c r="H63" s="3" t="s">
        <v>12</v>
      </c>
      <c r="I63" s="3">
        <v>100</v>
      </c>
    </row>
    <row r="64" spans="1:9" ht="13.5" customHeight="1">
      <c r="A64" s="3">
        <v>63</v>
      </c>
      <c r="B64" s="3" t="s">
        <v>403</v>
      </c>
      <c r="C64" s="3" t="s">
        <v>276</v>
      </c>
      <c r="D64" s="3" t="s">
        <v>277</v>
      </c>
      <c r="E64" s="3" t="s">
        <v>390</v>
      </c>
      <c r="F64" s="3" t="s">
        <v>290</v>
      </c>
      <c r="G64" s="3" t="s">
        <v>391</v>
      </c>
      <c r="H64" s="3" t="s">
        <v>308</v>
      </c>
      <c r="I64" s="3">
        <v>20</v>
      </c>
    </row>
    <row r="65" spans="1:9" ht="13.5" customHeight="1">
      <c r="A65" s="3">
        <v>64</v>
      </c>
      <c r="B65" s="3" t="s">
        <v>404</v>
      </c>
      <c r="C65" s="3" t="s">
        <v>276</v>
      </c>
      <c r="D65" s="3" t="s">
        <v>277</v>
      </c>
      <c r="E65" s="3" t="s">
        <v>390</v>
      </c>
      <c r="F65" s="3" t="s">
        <v>290</v>
      </c>
      <c r="G65" s="3" t="s">
        <v>391</v>
      </c>
      <c r="H65" s="3" t="s">
        <v>308</v>
      </c>
      <c r="I65" s="3">
        <v>20</v>
      </c>
    </row>
    <row r="66" spans="1:9" ht="13.5" customHeight="1">
      <c r="A66" s="3">
        <v>65</v>
      </c>
      <c r="B66" s="47" t="s">
        <v>405</v>
      </c>
      <c r="C66" s="3" t="s">
        <v>276</v>
      </c>
      <c r="D66" s="3" t="s">
        <v>277</v>
      </c>
      <c r="E66" s="3" t="s">
        <v>289</v>
      </c>
      <c r="F66" s="3" t="s">
        <v>290</v>
      </c>
      <c r="G66" s="3" t="s">
        <v>406</v>
      </c>
      <c r="H66" s="3" t="s">
        <v>4</v>
      </c>
      <c r="I66" s="3">
        <v>15</v>
      </c>
    </row>
    <row r="67" spans="1:9" ht="13.5" customHeight="1">
      <c r="A67" s="3">
        <v>66</v>
      </c>
      <c r="B67" s="3" t="s">
        <v>407</v>
      </c>
      <c r="C67" s="3" t="s">
        <v>25</v>
      </c>
      <c r="D67" s="3" t="s">
        <v>301</v>
      </c>
      <c r="E67" s="3" t="s">
        <v>302</v>
      </c>
      <c r="F67" s="3" t="s">
        <v>290</v>
      </c>
      <c r="G67" s="3" t="s">
        <v>303</v>
      </c>
      <c r="H67" s="3" t="s">
        <v>12</v>
      </c>
      <c r="I67" s="3">
        <v>20</v>
      </c>
    </row>
    <row r="68" spans="1:9" ht="13.5" customHeight="1">
      <c r="A68" s="3">
        <v>67</v>
      </c>
      <c r="B68" s="3" t="s">
        <v>408</v>
      </c>
      <c r="C68" s="3" t="s">
        <v>25</v>
      </c>
      <c r="D68" s="3" t="s">
        <v>317</v>
      </c>
      <c r="E68" s="3" t="s">
        <v>318</v>
      </c>
      <c r="F68" s="3" t="s">
        <v>290</v>
      </c>
      <c r="G68" s="3" t="s">
        <v>319</v>
      </c>
      <c r="H68" s="3" t="s">
        <v>12</v>
      </c>
      <c r="I68" s="3">
        <v>20</v>
      </c>
    </row>
    <row r="69" spans="1:9" ht="13.5" customHeight="1">
      <c r="A69" s="3">
        <v>68</v>
      </c>
      <c r="B69" s="47" t="s">
        <v>409</v>
      </c>
      <c r="C69" s="3" t="s">
        <v>276</v>
      </c>
      <c r="D69" s="3" t="s">
        <v>277</v>
      </c>
      <c r="E69" s="3" t="s">
        <v>289</v>
      </c>
      <c r="F69" s="3" t="s">
        <v>290</v>
      </c>
      <c r="G69" s="3" t="s">
        <v>357</v>
      </c>
      <c r="H69" s="3" t="s">
        <v>4</v>
      </c>
      <c r="I69" s="3">
        <v>15</v>
      </c>
    </row>
    <row r="72" spans="1:9" ht="13.5" customHeight="1">
      <c r="G72" s="48"/>
    </row>
    <row r="73" spans="1:9" ht="13.5" customHeight="1">
      <c r="G73" s="48"/>
    </row>
    <row r="74" spans="1:9" ht="13.5" customHeight="1">
      <c r="G74" s="48"/>
    </row>
    <row r="75" spans="1:9" ht="13.5" customHeight="1">
      <c r="G75" s="48"/>
    </row>
    <row r="76" spans="1:9" ht="13.5" customHeight="1">
      <c r="G76" s="48"/>
    </row>
    <row r="77" spans="1:9" ht="13.5" customHeight="1">
      <c r="G77" s="48"/>
    </row>
    <row r="78" spans="1:9" ht="13.5" customHeight="1">
      <c r="G78" s="48"/>
    </row>
    <row r="79" spans="1:9" ht="13.5" customHeight="1">
      <c r="G79" s="48"/>
    </row>
    <row r="80" spans="1:9" ht="13.5" customHeight="1">
      <c r="G80" s="48"/>
    </row>
  </sheetData>
  <pageMargins left="0.75" right="0.75" top="1" bottom="1" header="0.5" footer="0.5"/>
  <pageSetup paperSize="9" scale="43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33DC6-32EB-4B00-8490-66646DDDE0A3}">
  <sheetPr>
    <tabColor rgb="FFC00000"/>
  </sheetPr>
  <dimension ref="A1:E56"/>
  <sheetViews>
    <sheetView showGridLines="0" workbookViewId="0">
      <selection activeCell="D7" sqref="D7"/>
    </sheetView>
  </sheetViews>
  <sheetFormatPr defaultRowHeight="15.75" outlineLevelRow="2"/>
  <cols>
    <col min="1" max="1" width="16.7109375" style="11" bestFit="1" customWidth="1"/>
    <col min="2" max="2" width="13.28515625" style="11" bestFit="1" customWidth="1"/>
    <col min="3" max="3" width="10.140625" style="11" bestFit="1" customWidth="1"/>
    <col min="4" max="4" width="12.42578125" style="11" customWidth="1"/>
    <col min="5" max="5" width="21.85546875" style="11" customWidth="1"/>
    <col min="6" max="16384" width="9.140625" style="11"/>
  </cols>
  <sheetData>
    <row r="1" spans="1:5" ht="19.5" customHeight="1">
      <c r="A1" s="5" t="s">
        <v>50</v>
      </c>
      <c r="B1" s="5" t="s">
        <v>75</v>
      </c>
      <c r="C1" s="5" t="s">
        <v>149</v>
      </c>
      <c r="D1" s="5" t="s">
        <v>770</v>
      </c>
      <c r="E1" s="5" t="s">
        <v>771</v>
      </c>
    </row>
    <row r="2" spans="1:5" hidden="1" outlineLevel="2">
      <c r="A2" s="3" t="s">
        <v>43</v>
      </c>
      <c r="B2" s="3" t="s">
        <v>80</v>
      </c>
      <c r="C2" s="3">
        <v>5440</v>
      </c>
      <c r="D2" s="3">
        <v>1800</v>
      </c>
      <c r="E2" s="3">
        <v>210</v>
      </c>
    </row>
    <row r="3" spans="1:5" hidden="1" outlineLevel="2">
      <c r="A3" s="3" t="s">
        <v>37</v>
      </c>
      <c r="B3" s="3" t="s">
        <v>80</v>
      </c>
      <c r="C3" s="3">
        <v>7360</v>
      </c>
      <c r="D3" s="3">
        <v>1910</v>
      </c>
      <c r="E3" s="3">
        <v>125</v>
      </c>
    </row>
    <row r="4" spans="1:5" hidden="1" outlineLevel="2">
      <c r="A4" s="3" t="s">
        <v>61</v>
      </c>
      <c r="B4" s="3" t="s">
        <v>80</v>
      </c>
      <c r="C4" s="3">
        <v>6400</v>
      </c>
      <c r="D4" s="3">
        <v>570</v>
      </c>
      <c r="E4" s="3">
        <v>262</v>
      </c>
    </row>
    <row r="5" spans="1:5" hidden="1" outlineLevel="2">
      <c r="A5" s="3" t="s">
        <v>86</v>
      </c>
      <c r="B5" s="3" t="s">
        <v>80</v>
      </c>
      <c r="C5" s="3">
        <v>10880</v>
      </c>
      <c r="D5" s="3">
        <v>1180</v>
      </c>
      <c r="E5" s="3">
        <v>225</v>
      </c>
    </row>
    <row r="6" spans="1:5" hidden="1" outlineLevel="2">
      <c r="A6" s="3" t="s">
        <v>91</v>
      </c>
      <c r="B6" s="3" t="s">
        <v>80</v>
      </c>
      <c r="C6" s="3">
        <v>7360</v>
      </c>
      <c r="D6" s="3">
        <v>970</v>
      </c>
      <c r="E6" s="3">
        <v>271</v>
      </c>
    </row>
    <row r="7" spans="1:5" hidden="1" outlineLevel="2">
      <c r="A7" s="3" t="s">
        <v>92</v>
      </c>
      <c r="B7" s="3" t="s">
        <v>80</v>
      </c>
      <c r="C7" s="3">
        <v>3600</v>
      </c>
      <c r="D7" s="3">
        <v>870</v>
      </c>
      <c r="E7" s="3">
        <v>135</v>
      </c>
    </row>
    <row r="8" spans="1:5" hidden="1" outlineLevel="2">
      <c r="A8" s="3" t="s">
        <v>101</v>
      </c>
      <c r="B8" s="3" t="s">
        <v>80</v>
      </c>
      <c r="C8" s="3">
        <v>5100</v>
      </c>
      <c r="D8" s="3">
        <v>1460</v>
      </c>
      <c r="E8" s="3">
        <v>267</v>
      </c>
    </row>
    <row r="9" spans="1:5" hidden="1" outlineLevel="2">
      <c r="A9" s="3" t="s">
        <v>105</v>
      </c>
      <c r="B9" s="3" t="s">
        <v>80</v>
      </c>
      <c r="C9" s="3">
        <v>7360</v>
      </c>
      <c r="D9" s="3">
        <v>2190</v>
      </c>
      <c r="E9" s="3">
        <v>58</v>
      </c>
    </row>
    <row r="10" spans="1:5" hidden="1" outlineLevel="2">
      <c r="A10" s="3" t="s">
        <v>107</v>
      </c>
      <c r="B10" s="3" t="s">
        <v>80</v>
      </c>
      <c r="C10" s="3">
        <v>10880</v>
      </c>
      <c r="D10" s="3">
        <v>1620</v>
      </c>
      <c r="E10" s="3">
        <v>188</v>
      </c>
    </row>
    <row r="11" spans="1:5" outlineLevel="1" collapsed="1">
      <c r="A11" s="3"/>
      <c r="B11" s="17" t="s">
        <v>1449</v>
      </c>
      <c r="C11" s="3">
        <f>SUBTOTAL(9,C2:C10)</f>
        <v>64380</v>
      </c>
      <c r="D11" s="3">
        <f>SUBTOTAL(9,D2:D10)</f>
        <v>12570</v>
      </c>
      <c r="E11" s="3"/>
    </row>
    <row r="12" spans="1:5" hidden="1" outlineLevel="2">
      <c r="A12" s="3" t="s">
        <v>40</v>
      </c>
      <c r="B12" s="3" t="s">
        <v>82</v>
      </c>
      <c r="C12" s="3">
        <v>5750</v>
      </c>
      <c r="D12" s="3">
        <v>1520</v>
      </c>
      <c r="E12" s="3">
        <v>89</v>
      </c>
    </row>
    <row r="13" spans="1:5" hidden="1" outlineLevel="2">
      <c r="A13" s="3" t="s">
        <v>39</v>
      </c>
      <c r="B13" s="3" t="s">
        <v>82</v>
      </c>
      <c r="C13" s="3">
        <v>4000</v>
      </c>
      <c r="D13" s="3">
        <v>500</v>
      </c>
      <c r="E13" s="3">
        <v>266</v>
      </c>
    </row>
    <row r="14" spans="1:5" hidden="1" outlineLevel="2">
      <c r="A14" s="3" t="s">
        <v>32</v>
      </c>
      <c r="B14" s="3" t="s">
        <v>82</v>
      </c>
      <c r="C14" s="3">
        <v>8500</v>
      </c>
      <c r="D14" s="3">
        <v>2030</v>
      </c>
      <c r="E14" s="3">
        <v>131</v>
      </c>
    </row>
    <row r="15" spans="1:5" hidden="1" outlineLevel="2">
      <c r="A15" s="3" t="s">
        <v>55</v>
      </c>
      <c r="B15" s="3" t="s">
        <v>82</v>
      </c>
      <c r="C15" s="3">
        <v>5750</v>
      </c>
      <c r="D15" s="3">
        <v>1780</v>
      </c>
      <c r="E15" s="3">
        <v>296</v>
      </c>
    </row>
    <row r="16" spans="1:5" hidden="1" outlineLevel="2">
      <c r="A16" s="3" t="s">
        <v>84</v>
      </c>
      <c r="B16" s="3" t="s">
        <v>82</v>
      </c>
      <c r="C16" s="3">
        <v>4750</v>
      </c>
      <c r="D16" s="3">
        <v>1070</v>
      </c>
      <c r="E16" s="3">
        <v>175</v>
      </c>
    </row>
    <row r="17" spans="1:5" hidden="1" outlineLevel="2">
      <c r="A17" s="3" t="s">
        <v>87</v>
      </c>
      <c r="B17" s="3" t="s">
        <v>82</v>
      </c>
      <c r="C17" s="3">
        <v>5000</v>
      </c>
      <c r="D17" s="3">
        <v>900</v>
      </c>
      <c r="E17" s="3">
        <v>146</v>
      </c>
    </row>
    <row r="18" spans="1:5" hidden="1" outlineLevel="2">
      <c r="A18" s="3" t="s">
        <v>93</v>
      </c>
      <c r="B18" s="3" t="s">
        <v>82</v>
      </c>
      <c r="C18" s="3">
        <v>8500</v>
      </c>
      <c r="D18" s="3">
        <v>2110</v>
      </c>
      <c r="E18" s="3">
        <v>88</v>
      </c>
    </row>
    <row r="19" spans="1:5" hidden="1" outlineLevel="2">
      <c r="A19" s="3" t="s">
        <v>97</v>
      </c>
      <c r="B19" s="3" t="s">
        <v>82</v>
      </c>
      <c r="C19" s="3">
        <v>2515</v>
      </c>
      <c r="D19" s="3">
        <v>2380</v>
      </c>
      <c r="E19" s="3">
        <v>159</v>
      </c>
    </row>
    <row r="20" spans="1:5" hidden="1" outlineLevel="2">
      <c r="A20" s="3" t="s">
        <v>106</v>
      </c>
      <c r="B20" s="3" t="s">
        <v>82</v>
      </c>
      <c r="C20" s="3">
        <v>8500</v>
      </c>
      <c r="D20" s="3">
        <v>1530</v>
      </c>
      <c r="E20" s="3">
        <v>217</v>
      </c>
    </row>
    <row r="21" spans="1:5" hidden="1" outlineLevel="2">
      <c r="A21" s="3" t="s">
        <v>108</v>
      </c>
      <c r="B21" s="3" t="s">
        <v>82</v>
      </c>
      <c r="C21" s="3">
        <v>5000</v>
      </c>
      <c r="D21" s="3">
        <v>1390</v>
      </c>
      <c r="E21" s="3">
        <v>232</v>
      </c>
    </row>
    <row r="22" spans="1:5" outlineLevel="1" collapsed="1">
      <c r="A22" s="3"/>
      <c r="B22" s="17" t="s">
        <v>1451</v>
      </c>
      <c r="C22" s="3">
        <f>SUBTOTAL(9,C12:C21)</f>
        <v>58265</v>
      </c>
      <c r="D22" s="3">
        <f>SUBTOTAL(9,D12:D21)</f>
        <v>15210</v>
      </c>
      <c r="E22" s="3"/>
    </row>
    <row r="23" spans="1:5" hidden="1" outlineLevel="2">
      <c r="A23" s="3" t="s">
        <v>42</v>
      </c>
      <c r="B23" s="3" t="s">
        <v>81</v>
      </c>
      <c r="C23" s="3">
        <v>2050</v>
      </c>
      <c r="D23" s="3">
        <v>1490</v>
      </c>
      <c r="E23" s="3">
        <v>68</v>
      </c>
    </row>
    <row r="24" spans="1:5" hidden="1" outlineLevel="2">
      <c r="A24" s="3" t="s">
        <v>41</v>
      </c>
      <c r="B24" s="3" t="s">
        <v>81</v>
      </c>
      <c r="C24" s="3">
        <v>1800</v>
      </c>
      <c r="D24" s="3">
        <v>2330</v>
      </c>
      <c r="E24" s="3">
        <v>60</v>
      </c>
    </row>
    <row r="25" spans="1:5" hidden="1" outlineLevel="2">
      <c r="A25" s="3" t="s">
        <v>36</v>
      </c>
      <c r="B25" s="3" t="s">
        <v>81</v>
      </c>
      <c r="C25" s="3">
        <v>1800</v>
      </c>
      <c r="D25" s="3">
        <v>750</v>
      </c>
      <c r="E25" s="3">
        <v>241</v>
      </c>
    </row>
    <row r="26" spans="1:5" hidden="1" outlineLevel="2">
      <c r="A26" s="3" t="s">
        <v>33</v>
      </c>
      <c r="B26" s="3" t="s">
        <v>81</v>
      </c>
      <c r="C26" s="3">
        <v>2700</v>
      </c>
      <c r="D26" s="3">
        <v>1200</v>
      </c>
      <c r="E26" s="3">
        <v>88</v>
      </c>
    </row>
    <row r="27" spans="1:5" hidden="1" outlineLevel="2">
      <c r="A27" s="3" t="s">
        <v>62</v>
      </c>
      <c r="B27" s="3" t="s">
        <v>81</v>
      </c>
      <c r="C27" s="3">
        <v>2070</v>
      </c>
      <c r="D27" s="3">
        <v>2230</v>
      </c>
      <c r="E27" s="3">
        <v>142</v>
      </c>
    </row>
    <row r="28" spans="1:5" hidden="1" outlineLevel="2">
      <c r="A28" s="3" t="s">
        <v>59</v>
      </c>
      <c r="B28" s="3" t="s">
        <v>81</v>
      </c>
      <c r="C28" s="3">
        <v>3100</v>
      </c>
      <c r="D28" s="3">
        <v>1810</v>
      </c>
      <c r="E28" s="3">
        <v>261</v>
      </c>
    </row>
    <row r="29" spans="1:5" hidden="1" outlineLevel="2">
      <c r="A29" s="3" t="s">
        <v>57</v>
      </c>
      <c r="B29" s="3" t="s">
        <v>81</v>
      </c>
      <c r="C29" s="3">
        <v>900</v>
      </c>
      <c r="D29" s="3">
        <v>730</v>
      </c>
      <c r="E29" s="3">
        <v>251</v>
      </c>
    </row>
    <row r="30" spans="1:5" hidden="1" outlineLevel="2">
      <c r="A30" s="3" t="s">
        <v>56</v>
      </c>
      <c r="B30" s="3" t="s">
        <v>81</v>
      </c>
      <c r="C30" s="3">
        <v>905</v>
      </c>
      <c r="D30" s="3">
        <v>1270</v>
      </c>
      <c r="E30" s="3">
        <v>80</v>
      </c>
    </row>
    <row r="31" spans="1:5" hidden="1" outlineLevel="2">
      <c r="A31" s="3" t="s">
        <v>53</v>
      </c>
      <c r="B31" s="3" t="s">
        <v>81</v>
      </c>
      <c r="C31" s="3">
        <v>1800</v>
      </c>
      <c r="D31" s="3">
        <v>2350</v>
      </c>
      <c r="E31" s="3">
        <v>94</v>
      </c>
    </row>
    <row r="32" spans="1:5" hidden="1" outlineLevel="2">
      <c r="A32" s="3" t="s">
        <v>85</v>
      </c>
      <c r="B32" s="3" t="s">
        <v>81</v>
      </c>
      <c r="C32" s="3">
        <v>1800</v>
      </c>
      <c r="D32" s="3">
        <v>870</v>
      </c>
      <c r="E32" s="3">
        <v>216</v>
      </c>
    </row>
    <row r="33" spans="1:5" hidden="1" outlineLevel="2">
      <c r="A33" s="3" t="s">
        <v>88</v>
      </c>
      <c r="B33" s="3" t="s">
        <v>81</v>
      </c>
      <c r="C33" s="3">
        <v>1900</v>
      </c>
      <c r="D33" s="3">
        <v>1870</v>
      </c>
      <c r="E33" s="3">
        <v>75</v>
      </c>
    </row>
    <row r="34" spans="1:5" hidden="1" outlineLevel="2">
      <c r="A34" s="3" t="s">
        <v>95</v>
      </c>
      <c r="B34" s="3" t="s">
        <v>81</v>
      </c>
      <c r="C34" s="3">
        <v>2070</v>
      </c>
      <c r="D34" s="3">
        <v>550</v>
      </c>
      <c r="E34" s="3">
        <v>201</v>
      </c>
    </row>
    <row r="35" spans="1:5" hidden="1" outlineLevel="2">
      <c r="A35" s="3" t="s">
        <v>99</v>
      </c>
      <c r="B35" s="3" t="s">
        <v>81</v>
      </c>
      <c r="C35" s="3">
        <v>2100</v>
      </c>
      <c r="D35" s="3">
        <v>580</v>
      </c>
      <c r="E35" s="3">
        <v>214</v>
      </c>
    </row>
    <row r="36" spans="1:5" hidden="1" outlineLevel="2">
      <c r="A36" s="3" t="s">
        <v>102</v>
      </c>
      <c r="B36" s="3" t="s">
        <v>81</v>
      </c>
      <c r="C36" s="3">
        <v>3060</v>
      </c>
      <c r="D36" s="3">
        <v>1480</v>
      </c>
      <c r="E36" s="3">
        <v>251</v>
      </c>
    </row>
    <row r="37" spans="1:5" hidden="1" outlineLevel="2">
      <c r="A37" s="3" t="s">
        <v>103</v>
      </c>
      <c r="B37" s="3" t="s">
        <v>81</v>
      </c>
      <c r="C37" s="3">
        <v>2080</v>
      </c>
      <c r="D37" s="3">
        <v>1360</v>
      </c>
      <c r="E37" s="3">
        <v>192</v>
      </c>
    </row>
    <row r="38" spans="1:5" hidden="1" outlineLevel="2">
      <c r="A38" s="3" t="s">
        <v>104</v>
      </c>
      <c r="B38" s="3" t="s">
        <v>81</v>
      </c>
      <c r="C38" s="3">
        <v>3060</v>
      </c>
      <c r="D38" s="3">
        <v>2250</v>
      </c>
      <c r="E38" s="3">
        <v>90</v>
      </c>
    </row>
    <row r="39" spans="1:5" hidden="1" outlineLevel="2">
      <c r="A39" s="3" t="s">
        <v>179</v>
      </c>
      <c r="B39" s="3" t="s">
        <v>81</v>
      </c>
      <c r="C39" s="3">
        <v>1800</v>
      </c>
      <c r="D39" s="3">
        <v>1170</v>
      </c>
      <c r="E39" s="3">
        <v>227</v>
      </c>
    </row>
    <row r="40" spans="1:5" outlineLevel="1" collapsed="1">
      <c r="A40" s="3"/>
      <c r="B40" s="17" t="s">
        <v>1450</v>
      </c>
      <c r="C40" s="3">
        <f>SUBTOTAL(9,C23:C39)</f>
        <v>34995</v>
      </c>
      <c r="D40" s="3">
        <f>SUBTOTAL(9,D23:D39)</f>
        <v>24290</v>
      </c>
      <c r="E40" s="3"/>
    </row>
    <row r="41" spans="1:5" hidden="1" outlineLevel="2">
      <c r="A41" s="3" t="s">
        <v>44</v>
      </c>
      <c r="B41" s="3" t="s">
        <v>79</v>
      </c>
      <c r="C41" s="3">
        <v>1510</v>
      </c>
      <c r="D41" s="3">
        <v>2150</v>
      </c>
      <c r="E41" s="3">
        <v>300</v>
      </c>
    </row>
    <row r="42" spans="1:5" hidden="1" outlineLevel="2">
      <c r="A42" s="3" t="s">
        <v>38</v>
      </c>
      <c r="B42" s="3" t="s">
        <v>79</v>
      </c>
      <c r="C42" s="3">
        <v>3600</v>
      </c>
      <c r="D42" s="3">
        <v>1140</v>
      </c>
      <c r="E42" s="3">
        <v>59</v>
      </c>
    </row>
    <row r="43" spans="1:5" hidden="1" outlineLevel="2">
      <c r="A43" s="3" t="s">
        <v>35</v>
      </c>
      <c r="B43" s="3" t="s">
        <v>79</v>
      </c>
      <c r="C43" s="3">
        <v>3000</v>
      </c>
      <c r="D43" s="3">
        <v>690</v>
      </c>
      <c r="E43" s="3">
        <v>132</v>
      </c>
    </row>
    <row r="44" spans="1:5" hidden="1" outlineLevel="2">
      <c r="A44" s="3" t="s">
        <v>34</v>
      </c>
      <c r="B44" s="3" t="s">
        <v>79</v>
      </c>
      <c r="C44" s="3">
        <v>3450</v>
      </c>
      <c r="D44" s="3">
        <v>2450</v>
      </c>
      <c r="E44" s="3">
        <v>243</v>
      </c>
    </row>
    <row r="45" spans="1:5" hidden="1" outlineLevel="2">
      <c r="A45" s="3" t="s">
        <v>31</v>
      </c>
      <c r="B45" s="3" t="s">
        <v>79</v>
      </c>
      <c r="C45" s="3">
        <v>4650</v>
      </c>
      <c r="D45" s="3">
        <v>2050</v>
      </c>
      <c r="E45" s="3">
        <v>240</v>
      </c>
    </row>
    <row r="46" spans="1:5" hidden="1" outlineLevel="2">
      <c r="A46" s="3" t="s">
        <v>60</v>
      </c>
      <c r="B46" s="3" t="s">
        <v>79</v>
      </c>
      <c r="C46" s="3">
        <v>2400</v>
      </c>
      <c r="D46" s="3">
        <v>780</v>
      </c>
      <c r="E46" s="3">
        <v>181</v>
      </c>
    </row>
    <row r="47" spans="1:5" hidden="1" outlineLevel="2">
      <c r="A47" s="3" t="s">
        <v>58</v>
      </c>
      <c r="B47" s="3" t="s">
        <v>79</v>
      </c>
      <c r="C47" s="3">
        <v>3480</v>
      </c>
      <c r="D47" s="3">
        <v>1290</v>
      </c>
      <c r="E47" s="3">
        <v>279</v>
      </c>
    </row>
    <row r="48" spans="1:5" hidden="1" outlineLevel="2">
      <c r="A48" s="3" t="s">
        <v>83</v>
      </c>
      <c r="B48" s="3" t="s">
        <v>79</v>
      </c>
      <c r="C48" s="3">
        <v>3000</v>
      </c>
      <c r="D48" s="3">
        <v>2040</v>
      </c>
      <c r="E48" s="3">
        <v>175</v>
      </c>
    </row>
    <row r="49" spans="1:5" hidden="1" outlineLevel="2">
      <c r="A49" s="3" t="s">
        <v>89</v>
      </c>
      <c r="B49" s="3" t="s">
        <v>79</v>
      </c>
      <c r="C49" s="3">
        <v>3450</v>
      </c>
      <c r="D49" s="3">
        <v>1080</v>
      </c>
      <c r="E49" s="3">
        <v>269</v>
      </c>
    </row>
    <row r="50" spans="1:5" hidden="1" outlineLevel="2">
      <c r="A50" s="3" t="s">
        <v>90</v>
      </c>
      <c r="B50" s="3" t="s">
        <v>79</v>
      </c>
      <c r="C50" s="3">
        <v>2550</v>
      </c>
      <c r="D50" s="3">
        <v>530</v>
      </c>
      <c r="E50" s="3">
        <v>216</v>
      </c>
    </row>
    <row r="51" spans="1:5" hidden="1" outlineLevel="2">
      <c r="A51" s="3" t="s">
        <v>94</v>
      </c>
      <c r="B51" s="3" t="s">
        <v>79</v>
      </c>
      <c r="C51" s="3">
        <v>3400</v>
      </c>
      <c r="D51" s="3">
        <v>850</v>
      </c>
      <c r="E51" s="3">
        <v>238</v>
      </c>
    </row>
    <row r="52" spans="1:5" hidden="1" outlineLevel="2">
      <c r="A52" s="3" t="s">
        <v>96</v>
      </c>
      <c r="B52" s="3" t="s">
        <v>79</v>
      </c>
      <c r="C52" s="3">
        <v>4650</v>
      </c>
      <c r="D52" s="3">
        <v>2350</v>
      </c>
      <c r="E52" s="3">
        <v>278</v>
      </c>
    </row>
    <row r="53" spans="1:5" hidden="1" outlineLevel="2">
      <c r="A53" s="3" t="s">
        <v>98</v>
      </c>
      <c r="B53" s="3" t="s">
        <v>79</v>
      </c>
      <c r="C53" s="3">
        <v>3450</v>
      </c>
      <c r="D53" s="3">
        <v>770</v>
      </c>
      <c r="E53" s="3">
        <v>166</v>
      </c>
    </row>
    <row r="54" spans="1:5" hidden="1" outlineLevel="2">
      <c r="A54" s="3" t="s">
        <v>100</v>
      </c>
      <c r="B54" s="3" t="s">
        <v>79</v>
      </c>
      <c r="C54" s="3">
        <v>2550</v>
      </c>
      <c r="D54" s="3">
        <v>900</v>
      </c>
      <c r="E54" s="3">
        <v>198</v>
      </c>
    </row>
    <row r="55" spans="1:5" outlineLevel="1" collapsed="1">
      <c r="A55" s="388"/>
      <c r="B55" s="389" t="s">
        <v>1448</v>
      </c>
      <c r="C55" s="388">
        <f>SUBTOTAL(9,C41:C54)</f>
        <v>45140</v>
      </c>
      <c r="D55" s="388">
        <f>SUBTOTAL(9,D41:D54)</f>
        <v>19070</v>
      </c>
      <c r="E55" s="388"/>
    </row>
    <row r="56" spans="1:5">
      <c r="A56" s="388"/>
      <c r="B56" s="389" t="s">
        <v>1452</v>
      </c>
      <c r="C56" s="388">
        <f>SUBTOTAL(9,C2:C54)</f>
        <v>202780</v>
      </c>
      <c r="D56" s="388">
        <f>SUBTOTAL(9,D2:D54)</f>
        <v>71140</v>
      </c>
      <c r="E56" s="388"/>
    </row>
  </sheetData>
  <sortState xmlns:xlrd2="http://schemas.microsoft.com/office/spreadsheetml/2017/richdata2" ref="A2:E99">
    <sortCondition ref="B2:B99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EC701-1FE3-4EBF-9B68-F45EC828E58B}">
  <sheetPr>
    <tabColor rgb="FFC00000"/>
  </sheetPr>
  <dimension ref="A1:E308"/>
  <sheetViews>
    <sheetView showGridLines="0" workbookViewId="0">
      <selection activeCell="E2" sqref="E2"/>
    </sheetView>
  </sheetViews>
  <sheetFormatPr defaultRowHeight="15.75" outlineLevelRow="2"/>
  <cols>
    <col min="1" max="1" width="16.5703125" style="11" customWidth="1"/>
    <col min="2" max="2" width="18.42578125" style="11" bestFit="1" customWidth="1"/>
    <col min="3" max="3" width="13.42578125" style="11" customWidth="1"/>
    <col min="4" max="4" width="9.140625" style="11"/>
    <col min="5" max="5" width="27.42578125" style="11" bestFit="1" customWidth="1"/>
    <col min="6" max="16384" width="9.140625" style="11"/>
  </cols>
  <sheetData>
    <row r="1" spans="1:5" ht="30">
      <c r="A1" s="5" t="s">
        <v>246</v>
      </c>
      <c r="B1" s="5" t="s">
        <v>110</v>
      </c>
      <c r="C1" s="5" t="s">
        <v>247</v>
      </c>
      <c r="D1" s="5" t="s">
        <v>248</v>
      </c>
      <c r="E1" s="5" t="s">
        <v>249</v>
      </c>
    </row>
    <row r="2" spans="1:5" hidden="1" outlineLevel="2">
      <c r="A2" s="14">
        <v>41023</v>
      </c>
      <c r="B2" s="3" t="s">
        <v>250</v>
      </c>
      <c r="C2" s="3">
        <v>2</v>
      </c>
      <c r="D2" s="3">
        <v>7200</v>
      </c>
      <c r="E2" s="3" t="s">
        <v>251</v>
      </c>
    </row>
    <row r="3" spans="1:5" hidden="1" outlineLevel="2">
      <c r="A3" s="14">
        <v>41800</v>
      </c>
      <c r="B3" s="3" t="s">
        <v>262</v>
      </c>
      <c r="C3" s="3">
        <v>2</v>
      </c>
      <c r="D3" s="3">
        <v>5000</v>
      </c>
      <c r="E3" s="3" t="s">
        <v>251</v>
      </c>
    </row>
    <row r="4" spans="1:5" hidden="1" outlineLevel="2">
      <c r="A4" s="14">
        <v>41811</v>
      </c>
      <c r="B4" s="3" t="s">
        <v>250</v>
      </c>
      <c r="C4" s="3">
        <v>2</v>
      </c>
      <c r="D4" s="3">
        <v>7200</v>
      </c>
      <c r="E4" s="3" t="s">
        <v>251</v>
      </c>
    </row>
    <row r="5" spans="1:5" hidden="1" outlineLevel="2">
      <c r="A5" s="14">
        <v>41838</v>
      </c>
      <c r="B5" s="3" t="s">
        <v>254</v>
      </c>
      <c r="C5" s="3">
        <v>4</v>
      </c>
      <c r="D5" s="3">
        <v>10800</v>
      </c>
      <c r="E5" s="3" t="s">
        <v>251</v>
      </c>
    </row>
    <row r="6" spans="1:5" hidden="1" outlineLevel="2">
      <c r="A6" s="14">
        <v>41953</v>
      </c>
      <c r="B6" s="3" t="s">
        <v>256</v>
      </c>
      <c r="C6" s="3">
        <v>4</v>
      </c>
      <c r="D6" s="3">
        <v>15200</v>
      </c>
      <c r="E6" s="3" t="s">
        <v>251</v>
      </c>
    </row>
    <row r="7" spans="1:5" hidden="1" outlineLevel="2">
      <c r="A7" s="14">
        <v>41966</v>
      </c>
      <c r="B7" s="3" t="s">
        <v>262</v>
      </c>
      <c r="C7" s="3">
        <v>4</v>
      </c>
      <c r="D7" s="3">
        <v>10000</v>
      </c>
      <c r="E7" s="3" t="s">
        <v>251</v>
      </c>
    </row>
    <row r="8" spans="1:5" hidden="1" outlineLevel="2">
      <c r="A8" s="14">
        <v>42225</v>
      </c>
      <c r="B8" s="3" t="s">
        <v>256</v>
      </c>
      <c r="C8" s="3">
        <v>4</v>
      </c>
      <c r="D8" s="3">
        <v>15200</v>
      </c>
      <c r="E8" s="3" t="s">
        <v>251</v>
      </c>
    </row>
    <row r="9" spans="1:5" hidden="1" outlineLevel="2">
      <c r="A9" s="14">
        <v>42491</v>
      </c>
      <c r="B9" s="3" t="s">
        <v>262</v>
      </c>
      <c r="C9" s="3">
        <v>4</v>
      </c>
      <c r="D9" s="3">
        <v>10000</v>
      </c>
      <c r="E9" s="3" t="s">
        <v>251</v>
      </c>
    </row>
    <row r="10" spans="1:5" hidden="1" outlineLevel="2">
      <c r="A10" s="14">
        <v>41091</v>
      </c>
      <c r="B10" s="3" t="s">
        <v>262</v>
      </c>
      <c r="C10" s="3">
        <v>5</v>
      </c>
      <c r="D10" s="3">
        <v>12500</v>
      </c>
      <c r="E10" s="3" t="s">
        <v>251</v>
      </c>
    </row>
    <row r="11" spans="1:5" hidden="1" outlineLevel="2">
      <c r="A11" s="14">
        <v>41092</v>
      </c>
      <c r="B11" s="3" t="s">
        <v>260</v>
      </c>
      <c r="C11" s="3">
        <v>5</v>
      </c>
      <c r="D11" s="3">
        <v>7500</v>
      </c>
      <c r="E11" s="3" t="s">
        <v>251</v>
      </c>
    </row>
    <row r="12" spans="1:5" hidden="1" outlineLevel="2">
      <c r="A12" s="14">
        <v>41092</v>
      </c>
      <c r="B12" s="3" t="s">
        <v>250</v>
      </c>
      <c r="C12" s="3">
        <v>5</v>
      </c>
      <c r="D12" s="3">
        <v>18000</v>
      </c>
      <c r="E12" s="3" t="s">
        <v>251</v>
      </c>
    </row>
    <row r="13" spans="1:5" hidden="1" outlineLevel="2">
      <c r="A13" s="14">
        <v>41836</v>
      </c>
      <c r="B13" s="3" t="s">
        <v>258</v>
      </c>
      <c r="C13" s="3">
        <v>5</v>
      </c>
      <c r="D13" s="3">
        <v>9000</v>
      </c>
      <c r="E13" s="3" t="s">
        <v>251</v>
      </c>
    </row>
    <row r="14" spans="1:5" hidden="1" outlineLevel="2">
      <c r="A14" s="14">
        <v>41836</v>
      </c>
      <c r="B14" s="3" t="s">
        <v>260</v>
      </c>
      <c r="C14" s="3">
        <v>5</v>
      </c>
      <c r="D14" s="3">
        <v>7500</v>
      </c>
      <c r="E14" s="3" t="s">
        <v>251</v>
      </c>
    </row>
    <row r="15" spans="1:5" hidden="1" outlineLevel="2">
      <c r="A15" s="14">
        <v>41836</v>
      </c>
      <c r="B15" s="3" t="s">
        <v>252</v>
      </c>
      <c r="C15" s="3">
        <v>5</v>
      </c>
      <c r="D15" s="3">
        <v>11000</v>
      </c>
      <c r="E15" s="3" t="s">
        <v>251</v>
      </c>
    </row>
    <row r="16" spans="1:5" hidden="1" outlineLevel="2">
      <c r="A16" s="14">
        <v>42758</v>
      </c>
      <c r="B16" s="3" t="s">
        <v>258</v>
      </c>
      <c r="C16" s="3">
        <v>5</v>
      </c>
      <c r="D16" s="3">
        <v>9000</v>
      </c>
      <c r="E16" s="3" t="s">
        <v>251</v>
      </c>
    </row>
    <row r="17" spans="1:5" hidden="1" outlineLevel="2">
      <c r="A17" s="14">
        <v>42572</v>
      </c>
      <c r="B17" s="3" t="s">
        <v>250</v>
      </c>
      <c r="C17" s="3">
        <v>7</v>
      </c>
      <c r="D17" s="3">
        <v>25200</v>
      </c>
      <c r="E17" s="3" t="s">
        <v>251</v>
      </c>
    </row>
    <row r="18" spans="1:5" hidden="1" outlineLevel="2">
      <c r="A18" s="14">
        <v>42627</v>
      </c>
      <c r="B18" s="3" t="s">
        <v>260</v>
      </c>
      <c r="C18" s="3">
        <v>7</v>
      </c>
      <c r="D18" s="3">
        <v>10500</v>
      </c>
      <c r="E18" s="3" t="s">
        <v>251</v>
      </c>
    </row>
    <row r="19" spans="1:5" hidden="1" outlineLevel="2">
      <c r="A19" s="14">
        <v>41090</v>
      </c>
      <c r="B19" s="3" t="s">
        <v>254</v>
      </c>
      <c r="C19" s="3">
        <v>8</v>
      </c>
      <c r="D19" s="3">
        <v>21600</v>
      </c>
      <c r="E19" s="3" t="s">
        <v>251</v>
      </c>
    </row>
    <row r="20" spans="1:5" hidden="1" outlineLevel="2">
      <c r="A20" s="14">
        <v>41091</v>
      </c>
      <c r="B20" s="3" t="s">
        <v>256</v>
      </c>
      <c r="C20" s="3">
        <v>8</v>
      </c>
      <c r="D20" s="3">
        <v>30400</v>
      </c>
      <c r="E20" s="3" t="s">
        <v>251</v>
      </c>
    </row>
    <row r="21" spans="1:5" hidden="1" outlineLevel="2">
      <c r="A21" s="14">
        <v>41718</v>
      </c>
      <c r="B21" s="3" t="s">
        <v>258</v>
      </c>
      <c r="C21" s="3">
        <v>8</v>
      </c>
      <c r="D21" s="3">
        <v>14400</v>
      </c>
      <c r="E21" s="3" t="s">
        <v>251</v>
      </c>
    </row>
    <row r="22" spans="1:5" hidden="1" outlineLevel="2">
      <c r="A22" s="14">
        <v>41754</v>
      </c>
      <c r="B22" s="3" t="s">
        <v>254</v>
      </c>
      <c r="C22" s="3">
        <v>8</v>
      </c>
      <c r="D22" s="3">
        <v>21600</v>
      </c>
      <c r="E22" s="3" t="s">
        <v>251</v>
      </c>
    </row>
    <row r="23" spans="1:5" hidden="1" outlineLevel="2">
      <c r="A23" s="14">
        <v>41754</v>
      </c>
      <c r="B23" s="3" t="s">
        <v>252</v>
      </c>
      <c r="C23" s="3">
        <v>8</v>
      </c>
      <c r="D23" s="3">
        <v>17600</v>
      </c>
      <c r="E23" s="3" t="s">
        <v>251</v>
      </c>
    </row>
    <row r="24" spans="1:5" hidden="1" outlineLevel="2">
      <c r="A24" s="14">
        <v>41782</v>
      </c>
      <c r="B24" s="3" t="s">
        <v>256</v>
      </c>
      <c r="C24" s="3">
        <v>8</v>
      </c>
      <c r="D24" s="3">
        <v>30400</v>
      </c>
      <c r="E24" s="3" t="s">
        <v>251</v>
      </c>
    </row>
    <row r="25" spans="1:5" hidden="1" outlineLevel="2">
      <c r="A25" s="14">
        <v>41090</v>
      </c>
      <c r="B25" s="3" t="s">
        <v>260</v>
      </c>
      <c r="C25" s="3">
        <v>10</v>
      </c>
      <c r="D25" s="3">
        <v>15000</v>
      </c>
      <c r="E25" s="3" t="s">
        <v>251</v>
      </c>
    </row>
    <row r="26" spans="1:5" hidden="1" outlineLevel="2">
      <c r="A26" s="14">
        <v>41090</v>
      </c>
      <c r="B26" s="3" t="s">
        <v>252</v>
      </c>
      <c r="C26" s="3">
        <v>10</v>
      </c>
      <c r="D26" s="3">
        <v>22000</v>
      </c>
      <c r="E26" s="3" t="s">
        <v>251</v>
      </c>
    </row>
    <row r="27" spans="1:5" hidden="1" outlineLevel="2">
      <c r="A27" s="14">
        <v>41455</v>
      </c>
      <c r="B27" s="3" t="s">
        <v>258</v>
      </c>
      <c r="C27" s="3">
        <v>10</v>
      </c>
      <c r="D27" s="3">
        <v>18000</v>
      </c>
      <c r="E27" s="3" t="s">
        <v>251</v>
      </c>
    </row>
    <row r="28" spans="1:5" hidden="1" outlineLevel="2">
      <c r="A28" s="14">
        <v>42154</v>
      </c>
      <c r="B28" s="3" t="s">
        <v>252</v>
      </c>
      <c r="C28" s="3">
        <v>10</v>
      </c>
      <c r="D28" s="3">
        <v>22000</v>
      </c>
      <c r="E28" s="3" t="s">
        <v>251</v>
      </c>
    </row>
    <row r="29" spans="1:5" hidden="1" outlineLevel="2">
      <c r="A29" s="14">
        <v>42187</v>
      </c>
      <c r="B29" s="3" t="s">
        <v>254</v>
      </c>
      <c r="C29" s="3">
        <v>10</v>
      </c>
      <c r="D29" s="3">
        <v>27000</v>
      </c>
      <c r="E29" s="3" t="s">
        <v>251</v>
      </c>
    </row>
    <row r="30" spans="1:5" hidden="1" outlineLevel="2">
      <c r="A30" s="14">
        <v>41680</v>
      </c>
      <c r="B30" s="3" t="s">
        <v>250</v>
      </c>
      <c r="C30" s="3">
        <v>12</v>
      </c>
      <c r="D30" s="3">
        <v>43200</v>
      </c>
      <c r="E30" s="3" t="s">
        <v>251</v>
      </c>
    </row>
    <row r="31" spans="1:5" hidden="1" outlineLevel="2">
      <c r="A31" s="14">
        <v>41718</v>
      </c>
      <c r="B31" s="3" t="s">
        <v>260</v>
      </c>
      <c r="C31" s="3">
        <v>12</v>
      </c>
      <c r="D31" s="3">
        <v>18000</v>
      </c>
      <c r="E31" s="3" t="s">
        <v>251</v>
      </c>
    </row>
    <row r="32" spans="1:5" hidden="1" outlineLevel="2">
      <c r="A32" s="14">
        <v>42067</v>
      </c>
      <c r="B32" s="3" t="s">
        <v>250</v>
      </c>
      <c r="C32" s="3">
        <v>14</v>
      </c>
      <c r="D32" s="3">
        <v>50400</v>
      </c>
      <c r="E32" s="3" t="s">
        <v>251</v>
      </c>
    </row>
    <row r="33" spans="1:5" hidden="1" outlineLevel="2">
      <c r="A33" s="14">
        <v>42073</v>
      </c>
      <c r="B33" s="3" t="s">
        <v>260</v>
      </c>
      <c r="C33" s="3">
        <v>14</v>
      </c>
      <c r="D33" s="3">
        <v>21000</v>
      </c>
      <c r="E33" s="3" t="s">
        <v>251</v>
      </c>
    </row>
    <row r="34" spans="1:5" hidden="1" outlineLevel="2">
      <c r="A34" s="14">
        <v>42112</v>
      </c>
      <c r="B34" s="3" t="s">
        <v>258</v>
      </c>
      <c r="C34" s="3">
        <v>14</v>
      </c>
      <c r="D34" s="3">
        <v>25200</v>
      </c>
      <c r="E34" s="3" t="s">
        <v>251</v>
      </c>
    </row>
    <row r="35" spans="1:5" hidden="1" outlineLevel="2">
      <c r="A35" s="14">
        <v>41471</v>
      </c>
      <c r="B35" s="3" t="s">
        <v>254</v>
      </c>
      <c r="C35" s="3">
        <v>15</v>
      </c>
      <c r="D35" s="3">
        <v>40500</v>
      </c>
      <c r="E35" s="3" t="s">
        <v>251</v>
      </c>
    </row>
    <row r="36" spans="1:5" hidden="1" outlineLevel="2">
      <c r="A36" s="14">
        <v>41566</v>
      </c>
      <c r="B36" s="3" t="s">
        <v>256</v>
      </c>
      <c r="C36" s="3">
        <v>15</v>
      </c>
      <c r="D36" s="3">
        <v>57000</v>
      </c>
      <c r="E36" s="3" t="s">
        <v>251</v>
      </c>
    </row>
    <row r="37" spans="1:5" hidden="1" outlineLevel="2">
      <c r="A37" s="14">
        <v>41642</v>
      </c>
      <c r="B37" s="3" t="s">
        <v>262</v>
      </c>
      <c r="C37" s="3">
        <v>15</v>
      </c>
      <c r="D37" s="3">
        <v>37500</v>
      </c>
      <c r="E37" s="3" t="s">
        <v>251</v>
      </c>
    </row>
    <row r="38" spans="1:5" hidden="1" outlineLevel="2">
      <c r="A38" s="14">
        <v>41372</v>
      </c>
      <c r="B38" s="3" t="s">
        <v>258</v>
      </c>
      <c r="C38" s="3">
        <v>20</v>
      </c>
      <c r="D38" s="3">
        <v>36000</v>
      </c>
      <c r="E38" s="3" t="s">
        <v>251</v>
      </c>
    </row>
    <row r="39" spans="1:5" hidden="1" outlineLevel="2">
      <c r="A39" s="14">
        <v>41405</v>
      </c>
      <c r="B39" s="3" t="s">
        <v>252</v>
      </c>
      <c r="C39" s="3">
        <v>20</v>
      </c>
      <c r="D39" s="3">
        <v>44000</v>
      </c>
      <c r="E39" s="3" t="s">
        <v>251</v>
      </c>
    </row>
    <row r="40" spans="1:5" outlineLevel="1" collapsed="1">
      <c r="A40" s="14"/>
      <c r="B40" s="3"/>
      <c r="C40" s="3"/>
      <c r="D40" s="3">
        <f>SUBTOTAL(9,D2:D39)</f>
        <v>803600</v>
      </c>
      <c r="E40" s="17" t="s">
        <v>1455</v>
      </c>
    </row>
    <row r="41" spans="1:5" hidden="1" outlineLevel="2">
      <c r="A41" s="14">
        <v>41800</v>
      </c>
      <c r="B41" s="3" t="s">
        <v>260</v>
      </c>
      <c r="C41" s="3">
        <v>2</v>
      </c>
      <c r="D41" s="3">
        <v>3000</v>
      </c>
      <c r="E41" s="3" t="s">
        <v>261</v>
      </c>
    </row>
    <row r="42" spans="1:5" hidden="1" outlineLevel="2">
      <c r="A42" s="14">
        <v>41836</v>
      </c>
      <c r="B42" s="3" t="s">
        <v>258</v>
      </c>
      <c r="C42" s="3">
        <v>2</v>
      </c>
      <c r="D42" s="3">
        <v>3600</v>
      </c>
      <c r="E42" s="3" t="s">
        <v>261</v>
      </c>
    </row>
    <row r="43" spans="1:5" hidden="1" outlineLevel="2">
      <c r="A43" s="14">
        <v>41023</v>
      </c>
      <c r="B43" s="3" t="s">
        <v>258</v>
      </c>
      <c r="C43" s="3">
        <v>4</v>
      </c>
      <c r="D43" s="3">
        <v>7200</v>
      </c>
      <c r="E43" s="3" t="s">
        <v>261</v>
      </c>
    </row>
    <row r="44" spans="1:5" hidden="1" outlineLevel="2">
      <c r="A44" s="14">
        <v>41090</v>
      </c>
      <c r="B44" s="3" t="s">
        <v>252</v>
      </c>
      <c r="C44" s="3">
        <v>4</v>
      </c>
      <c r="D44" s="3">
        <v>8800</v>
      </c>
      <c r="E44" s="3" t="s">
        <v>261</v>
      </c>
    </row>
    <row r="45" spans="1:5" hidden="1" outlineLevel="2">
      <c r="A45" s="14">
        <v>41837</v>
      </c>
      <c r="B45" s="3" t="s">
        <v>256</v>
      </c>
      <c r="C45" s="3">
        <v>4</v>
      </c>
      <c r="D45" s="3">
        <v>15200</v>
      </c>
      <c r="E45" s="3" t="s">
        <v>261</v>
      </c>
    </row>
    <row r="46" spans="1:5" hidden="1" outlineLevel="2">
      <c r="A46" s="14">
        <v>41840</v>
      </c>
      <c r="B46" s="3" t="s">
        <v>262</v>
      </c>
      <c r="C46" s="3">
        <v>4</v>
      </c>
      <c r="D46" s="3">
        <v>10000</v>
      </c>
      <c r="E46" s="3" t="s">
        <v>261</v>
      </c>
    </row>
    <row r="47" spans="1:5" hidden="1" outlineLevel="2">
      <c r="A47" s="14">
        <v>41966</v>
      </c>
      <c r="B47" s="3" t="s">
        <v>250</v>
      </c>
      <c r="C47" s="3">
        <v>4</v>
      </c>
      <c r="D47" s="3">
        <v>14400</v>
      </c>
      <c r="E47" s="3" t="s">
        <v>261</v>
      </c>
    </row>
    <row r="48" spans="1:5" hidden="1" outlineLevel="2">
      <c r="A48" s="14">
        <v>41973</v>
      </c>
      <c r="B48" s="3" t="s">
        <v>260</v>
      </c>
      <c r="C48" s="3">
        <v>4</v>
      </c>
      <c r="D48" s="3">
        <v>6000</v>
      </c>
      <c r="E48" s="3" t="s">
        <v>261</v>
      </c>
    </row>
    <row r="49" spans="1:5" hidden="1" outlineLevel="2">
      <c r="A49" s="14">
        <v>42126</v>
      </c>
      <c r="B49" s="3" t="s">
        <v>260</v>
      </c>
      <c r="C49" s="3">
        <v>4</v>
      </c>
      <c r="D49" s="3">
        <v>6000</v>
      </c>
      <c r="E49" s="3" t="s">
        <v>261</v>
      </c>
    </row>
    <row r="50" spans="1:5" hidden="1" outlineLevel="2">
      <c r="A50" s="14">
        <v>42225</v>
      </c>
      <c r="B50" s="3" t="s">
        <v>250</v>
      </c>
      <c r="C50" s="3">
        <v>4</v>
      </c>
      <c r="D50" s="3">
        <v>14400</v>
      </c>
      <c r="E50" s="3" t="s">
        <v>261</v>
      </c>
    </row>
    <row r="51" spans="1:5" hidden="1" outlineLevel="2">
      <c r="A51" s="14">
        <v>42244</v>
      </c>
      <c r="B51" s="3" t="s">
        <v>258</v>
      </c>
      <c r="C51" s="3">
        <v>4</v>
      </c>
      <c r="D51" s="3">
        <v>7200</v>
      </c>
      <c r="E51" s="3" t="s">
        <v>261</v>
      </c>
    </row>
    <row r="52" spans="1:5" hidden="1" outlineLevel="2">
      <c r="A52" s="14">
        <v>41091</v>
      </c>
      <c r="B52" s="3" t="s">
        <v>260</v>
      </c>
      <c r="C52" s="3">
        <v>5</v>
      </c>
      <c r="D52" s="3">
        <v>7500</v>
      </c>
      <c r="E52" s="3" t="s">
        <v>261</v>
      </c>
    </row>
    <row r="53" spans="1:5" hidden="1" outlineLevel="2">
      <c r="A53" s="14">
        <v>41091</v>
      </c>
      <c r="B53" s="3" t="s">
        <v>250</v>
      </c>
      <c r="C53" s="3">
        <v>5</v>
      </c>
      <c r="D53" s="3">
        <v>18000</v>
      </c>
      <c r="E53" s="3" t="s">
        <v>261</v>
      </c>
    </row>
    <row r="54" spans="1:5" hidden="1" outlineLevel="2">
      <c r="A54" s="14">
        <v>41092</v>
      </c>
      <c r="B54" s="3" t="s">
        <v>252</v>
      </c>
      <c r="C54" s="3">
        <v>5</v>
      </c>
      <c r="D54" s="3">
        <v>11000</v>
      </c>
      <c r="E54" s="3" t="s">
        <v>261</v>
      </c>
    </row>
    <row r="55" spans="1:5" hidden="1" outlineLevel="2">
      <c r="A55" s="14">
        <v>41836</v>
      </c>
      <c r="B55" s="3" t="s">
        <v>254</v>
      </c>
      <c r="C55" s="3">
        <v>5</v>
      </c>
      <c r="D55" s="3">
        <v>13500</v>
      </c>
      <c r="E55" s="3" t="s">
        <v>261</v>
      </c>
    </row>
    <row r="56" spans="1:5" hidden="1" outlineLevel="2">
      <c r="A56" s="14">
        <v>41836</v>
      </c>
      <c r="B56" s="3" t="s">
        <v>252</v>
      </c>
      <c r="C56" s="3">
        <v>5</v>
      </c>
      <c r="D56" s="3">
        <v>11000</v>
      </c>
      <c r="E56" s="3" t="s">
        <v>261</v>
      </c>
    </row>
    <row r="57" spans="1:5" hidden="1" outlineLevel="2">
      <c r="A57" s="14">
        <v>42627</v>
      </c>
      <c r="B57" s="3" t="s">
        <v>252</v>
      </c>
      <c r="C57" s="3">
        <v>5</v>
      </c>
      <c r="D57" s="3">
        <v>11000</v>
      </c>
      <c r="E57" s="3" t="s">
        <v>261</v>
      </c>
    </row>
    <row r="58" spans="1:5" hidden="1" outlineLevel="2">
      <c r="A58" s="14">
        <v>42572</v>
      </c>
      <c r="B58" s="3" t="s">
        <v>258</v>
      </c>
      <c r="C58" s="3">
        <v>7</v>
      </c>
      <c r="D58" s="3">
        <v>12600</v>
      </c>
      <c r="E58" s="3" t="s">
        <v>261</v>
      </c>
    </row>
    <row r="59" spans="1:5" hidden="1" outlineLevel="2">
      <c r="A59" s="14">
        <v>41090</v>
      </c>
      <c r="B59" s="3" t="s">
        <v>256</v>
      </c>
      <c r="C59" s="3">
        <v>8</v>
      </c>
      <c r="D59" s="3">
        <v>30400</v>
      </c>
      <c r="E59" s="3" t="s">
        <v>261</v>
      </c>
    </row>
    <row r="60" spans="1:5" hidden="1" outlineLevel="2">
      <c r="A60" s="14">
        <v>41091</v>
      </c>
      <c r="B60" s="3" t="s">
        <v>262</v>
      </c>
      <c r="C60" s="3">
        <v>8</v>
      </c>
      <c r="D60" s="3">
        <v>20000</v>
      </c>
      <c r="E60" s="3" t="s">
        <v>261</v>
      </c>
    </row>
    <row r="61" spans="1:5" hidden="1" outlineLevel="2">
      <c r="A61" s="14">
        <v>41754</v>
      </c>
      <c r="B61" s="3" t="s">
        <v>254</v>
      </c>
      <c r="C61" s="3">
        <v>8</v>
      </c>
      <c r="D61" s="3">
        <v>21600</v>
      </c>
      <c r="E61" s="3" t="s">
        <v>261</v>
      </c>
    </row>
    <row r="62" spans="1:5" hidden="1" outlineLevel="2">
      <c r="A62" s="14">
        <v>41754</v>
      </c>
      <c r="B62" s="3" t="s">
        <v>256</v>
      </c>
      <c r="C62" s="3">
        <v>8</v>
      </c>
      <c r="D62" s="3">
        <v>30400</v>
      </c>
      <c r="E62" s="3" t="s">
        <v>261</v>
      </c>
    </row>
    <row r="63" spans="1:5" hidden="1" outlineLevel="2">
      <c r="A63" s="14">
        <v>41780</v>
      </c>
      <c r="B63" s="3" t="s">
        <v>262</v>
      </c>
      <c r="C63" s="3">
        <v>8</v>
      </c>
      <c r="D63" s="3">
        <v>20000</v>
      </c>
      <c r="E63" s="3" t="s">
        <v>261</v>
      </c>
    </row>
    <row r="64" spans="1:5" hidden="1" outlineLevel="2">
      <c r="A64" s="14">
        <v>41784</v>
      </c>
      <c r="B64" s="3" t="s">
        <v>250</v>
      </c>
      <c r="C64" s="3">
        <v>8</v>
      </c>
      <c r="D64" s="3">
        <v>28800</v>
      </c>
      <c r="E64" s="3" t="s">
        <v>261</v>
      </c>
    </row>
    <row r="65" spans="1:5" hidden="1" outlineLevel="2">
      <c r="A65" s="14">
        <v>41090</v>
      </c>
      <c r="B65" s="3" t="s">
        <v>254</v>
      </c>
      <c r="C65" s="3">
        <v>10</v>
      </c>
      <c r="D65" s="3">
        <v>27000</v>
      </c>
      <c r="E65" s="3" t="s">
        <v>261</v>
      </c>
    </row>
    <row r="66" spans="1:5" hidden="1" outlineLevel="2">
      <c r="A66" s="14">
        <v>42154</v>
      </c>
      <c r="B66" s="3" t="s">
        <v>256</v>
      </c>
      <c r="C66" s="3">
        <v>10</v>
      </c>
      <c r="D66" s="3">
        <v>38000</v>
      </c>
      <c r="E66" s="3" t="s">
        <v>261</v>
      </c>
    </row>
    <row r="67" spans="1:5" hidden="1" outlineLevel="2">
      <c r="A67" s="14">
        <v>42187</v>
      </c>
      <c r="B67" s="3" t="s">
        <v>262</v>
      </c>
      <c r="C67" s="3">
        <v>10</v>
      </c>
      <c r="D67" s="3">
        <v>25000</v>
      </c>
      <c r="E67" s="3" t="s">
        <v>261</v>
      </c>
    </row>
    <row r="68" spans="1:5" hidden="1" outlineLevel="2">
      <c r="A68" s="14">
        <v>41661</v>
      </c>
      <c r="B68" s="3" t="s">
        <v>260</v>
      </c>
      <c r="C68" s="3">
        <v>12</v>
      </c>
      <c r="D68" s="3">
        <v>18000</v>
      </c>
      <c r="E68" s="3" t="s">
        <v>261</v>
      </c>
    </row>
    <row r="69" spans="1:5" hidden="1" outlineLevel="2">
      <c r="A69" s="14">
        <v>41718</v>
      </c>
      <c r="B69" s="3" t="s">
        <v>258</v>
      </c>
      <c r="C69" s="3">
        <v>12</v>
      </c>
      <c r="D69" s="3">
        <v>21600</v>
      </c>
      <c r="E69" s="3" t="s">
        <v>261</v>
      </c>
    </row>
    <row r="70" spans="1:5" hidden="1" outlineLevel="2">
      <c r="A70" s="14">
        <v>41718</v>
      </c>
      <c r="B70" s="3" t="s">
        <v>252</v>
      </c>
      <c r="C70" s="3">
        <v>12</v>
      </c>
      <c r="D70" s="3">
        <v>26400</v>
      </c>
      <c r="E70" s="3" t="s">
        <v>261</v>
      </c>
    </row>
    <row r="71" spans="1:5" hidden="1" outlineLevel="2">
      <c r="A71" s="14">
        <v>42067</v>
      </c>
      <c r="B71" s="3" t="s">
        <v>258</v>
      </c>
      <c r="C71" s="3">
        <v>14</v>
      </c>
      <c r="D71" s="3">
        <v>25200</v>
      </c>
      <c r="E71" s="3" t="s">
        <v>261</v>
      </c>
    </row>
    <row r="72" spans="1:5" hidden="1" outlineLevel="2">
      <c r="A72" s="14">
        <v>42073</v>
      </c>
      <c r="B72" s="3" t="s">
        <v>252</v>
      </c>
      <c r="C72" s="3">
        <v>14</v>
      </c>
      <c r="D72" s="3">
        <v>30800</v>
      </c>
      <c r="E72" s="3" t="s">
        <v>261</v>
      </c>
    </row>
    <row r="73" spans="1:5" hidden="1" outlineLevel="2">
      <c r="A73" s="14">
        <v>42112</v>
      </c>
      <c r="B73" s="3" t="s">
        <v>254</v>
      </c>
      <c r="C73" s="3">
        <v>14</v>
      </c>
      <c r="D73" s="3">
        <v>37800</v>
      </c>
      <c r="E73" s="3" t="s">
        <v>261</v>
      </c>
    </row>
    <row r="74" spans="1:5" hidden="1" outlineLevel="2">
      <c r="A74" s="14">
        <v>41531</v>
      </c>
      <c r="B74" s="3" t="s">
        <v>262</v>
      </c>
      <c r="C74" s="3">
        <v>15</v>
      </c>
      <c r="D74" s="3">
        <v>37500</v>
      </c>
      <c r="E74" s="3" t="s">
        <v>261</v>
      </c>
    </row>
    <row r="75" spans="1:5" hidden="1" outlineLevel="2">
      <c r="A75" s="14">
        <v>41608</v>
      </c>
      <c r="B75" s="3" t="s">
        <v>250</v>
      </c>
      <c r="C75" s="3">
        <v>15</v>
      </c>
      <c r="D75" s="3">
        <v>54000</v>
      </c>
      <c r="E75" s="3" t="s">
        <v>261</v>
      </c>
    </row>
    <row r="76" spans="1:5" hidden="1" outlineLevel="2">
      <c r="A76" s="14">
        <v>41376</v>
      </c>
      <c r="B76" s="3" t="s">
        <v>254</v>
      </c>
      <c r="C76" s="3">
        <v>20</v>
      </c>
      <c r="D76" s="3">
        <v>54000</v>
      </c>
      <c r="E76" s="3" t="s">
        <v>261</v>
      </c>
    </row>
    <row r="77" spans="1:5" hidden="1" outlineLevel="2">
      <c r="A77" s="14">
        <v>41452</v>
      </c>
      <c r="B77" s="3" t="s">
        <v>256</v>
      </c>
      <c r="C77" s="3">
        <v>20</v>
      </c>
      <c r="D77" s="3">
        <v>76000</v>
      </c>
      <c r="E77" s="3" t="s">
        <v>261</v>
      </c>
    </row>
    <row r="78" spans="1:5" outlineLevel="1" collapsed="1">
      <c r="A78" s="14"/>
      <c r="B78" s="3"/>
      <c r="C78" s="3"/>
      <c r="D78" s="3">
        <f>SUBTOTAL(9,D41:D77)</f>
        <v>802900</v>
      </c>
      <c r="E78" s="17" t="s">
        <v>1456</v>
      </c>
    </row>
    <row r="79" spans="1:5" hidden="1" outlineLevel="2">
      <c r="A79" s="14">
        <v>41785</v>
      </c>
      <c r="B79" s="3" t="s">
        <v>254</v>
      </c>
      <c r="C79" s="3">
        <v>2</v>
      </c>
      <c r="D79" s="3">
        <v>5400</v>
      </c>
      <c r="E79" s="3" t="s">
        <v>255</v>
      </c>
    </row>
    <row r="80" spans="1:5" hidden="1" outlineLevel="2">
      <c r="A80" s="14">
        <v>41811</v>
      </c>
      <c r="B80" s="3" t="s">
        <v>256</v>
      </c>
      <c r="C80" s="3">
        <v>2</v>
      </c>
      <c r="D80" s="3">
        <v>7600</v>
      </c>
      <c r="E80" s="3" t="s">
        <v>255</v>
      </c>
    </row>
    <row r="81" spans="1:5" hidden="1" outlineLevel="2">
      <c r="A81" s="14">
        <v>41023</v>
      </c>
      <c r="B81" s="3" t="s">
        <v>262</v>
      </c>
      <c r="C81" s="3">
        <v>4</v>
      </c>
      <c r="D81" s="3">
        <v>10000</v>
      </c>
      <c r="E81" s="3" t="s">
        <v>255</v>
      </c>
    </row>
    <row r="82" spans="1:5" hidden="1" outlineLevel="2">
      <c r="A82" s="14">
        <v>41838</v>
      </c>
      <c r="B82" s="3" t="s">
        <v>258</v>
      </c>
      <c r="C82" s="3">
        <v>4</v>
      </c>
      <c r="D82" s="3">
        <v>7200</v>
      </c>
      <c r="E82" s="3" t="s">
        <v>255</v>
      </c>
    </row>
    <row r="83" spans="1:5" hidden="1" outlineLevel="2">
      <c r="A83" s="14">
        <v>41953</v>
      </c>
      <c r="B83" s="3" t="s">
        <v>252</v>
      </c>
      <c r="C83" s="3">
        <v>4</v>
      </c>
      <c r="D83" s="3">
        <v>8800</v>
      </c>
      <c r="E83" s="3" t="s">
        <v>255</v>
      </c>
    </row>
    <row r="84" spans="1:5" hidden="1" outlineLevel="2">
      <c r="A84" s="14">
        <v>41966</v>
      </c>
      <c r="B84" s="3" t="s">
        <v>254</v>
      </c>
      <c r="C84" s="3">
        <v>4</v>
      </c>
      <c r="D84" s="3">
        <v>10800</v>
      </c>
      <c r="E84" s="3" t="s">
        <v>255</v>
      </c>
    </row>
    <row r="85" spans="1:5" hidden="1" outlineLevel="2">
      <c r="A85" s="14">
        <v>42244</v>
      </c>
      <c r="B85" s="3" t="s">
        <v>254</v>
      </c>
      <c r="C85" s="3">
        <v>4</v>
      </c>
      <c r="D85" s="3">
        <v>10800</v>
      </c>
      <c r="E85" s="3" t="s">
        <v>255</v>
      </c>
    </row>
    <row r="86" spans="1:5" hidden="1" outlineLevel="2">
      <c r="A86" s="14">
        <v>41091</v>
      </c>
      <c r="B86" s="3" t="s">
        <v>254</v>
      </c>
      <c r="C86" s="3">
        <v>5</v>
      </c>
      <c r="D86" s="3">
        <v>13500</v>
      </c>
      <c r="E86" s="3" t="s">
        <v>255</v>
      </c>
    </row>
    <row r="87" spans="1:5" hidden="1" outlineLevel="2">
      <c r="A87" s="14">
        <v>41092</v>
      </c>
      <c r="B87" s="3" t="s">
        <v>256</v>
      </c>
      <c r="C87" s="3">
        <v>5</v>
      </c>
      <c r="D87" s="3">
        <v>19000</v>
      </c>
      <c r="E87" s="3" t="s">
        <v>255</v>
      </c>
    </row>
    <row r="88" spans="1:5" hidden="1" outlineLevel="2">
      <c r="A88" s="14">
        <v>41092</v>
      </c>
      <c r="B88" s="3" t="s">
        <v>262</v>
      </c>
      <c r="C88" s="3">
        <v>5</v>
      </c>
      <c r="D88" s="3">
        <v>12500</v>
      </c>
      <c r="E88" s="3" t="s">
        <v>255</v>
      </c>
    </row>
    <row r="89" spans="1:5" hidden="1" outlineLevel="2">
      <c r="A89" s="14">
        <v>41836</v>
      </c>
      <c r="B89" s="3" t="s">
        <v>260</v>
      </c>
      <c r="C89" s="3">
        <v>5</v>
      </c>
      <c r="D89" s="3">
        <v>7500</v>
      </c>
      <c r="E89" s="3" t="s">
        <v>255</v>
      </c>
    </row>
    <row r="90" spans="1:5" hidden="1" outlineLevel="2">
      <c r="A90" s="14">
        <v>41836</v>
      </c>
      <c r="B90" s="3" t="s">
        <v>262</v>
      </c>
      <c r="C90" s="3">
        <v>5</v>
      </c>
      <c r="D90" s="3">
        <v>12500</v>
      </c>
      <c r="E90" s="3" t="s">
        <v>255</v>
      </c>
    </row>
    <row r="91" spans="1:5" hidden="1" outlineLevel="2">
      <c r="A91" s="14">
        <v>41836</v>
      </c>
      <c r="B91" s="3" t="s">
        <v>250</v>
      </c>
      <c r="C91" s="3">
        <v>5</v>
      </c>
      <c r="D91" s="3">
        <v>18000</v>
      </c>
      <c r="E91" s="3" t="s">
        <v>255</v>
      </c>
    </row>
    <row r="92" spans="1:5" hidden="1" outlineLevel="2">
      <c r="A92" s="14">
        <v>42758</v>
      </c>
      <c r="B92" s="3" t="s">
        <v>250</v>
      </c>
      <c r="C92" s="3">
        <v>5</v>
      </c>
      <c r="D92" s="3">
        <v>18000</v>
      </c>
      <c r="E92" s="3" t="s">
        <v>255</v>
      </c>
    </row>
    <row r="93" spans="1:5" hidden="1" outlineLevel="2">
      <c r="A93" s="14">
        <v>42517</v>
      </c>
      <c r="B93" s="3" t="s">
        <v>256</v>
      </c>
      <c r="C93" s="3">
        <v>7</v>
      </c>
      <c r="D93" s="3">
        <v>26600</v>
      </c>
      <c r="E93" s="3" t="s">
        <v>255</v>
      </c>
    </row>
    <row r="94" spans="1:5" hidden="1" outlineLevel="2">
      <c r="A94" s="14">
        <v>42594</v>
      </c>
      <c r="B94" s="3" t="s">
        <v>262</v>
      </c>
      <c r="C94" s="3">
        <v>7</v>
      </c>
      <c r="D94" s="3">
        <v>17500</v>
      </c>
      <c r="E94" s="3" t="s">
        <v>255</v>
      </c>
    </row>
    <row r="95" spans="1:5" hidden="1" outlineLevel="2">
      <c r="A95" s="14">
        <v>41090</v>
      </c>
      <c r="B95" s="3" t="s">
        <v>258</v>
      </c>
      <c r="C95" s="3">
        <v>8</v>
      </c>
      <c r="D95" s="3">
        <v>14400</v>
      </c>
      <c r="E95" s="3" t="s">
        <v>255</v>
      </c>
    </row>
    <row r="96" spans="1:5" hidden="1" outlineLevel="2">
      <c r="A96" s="14">
        <v>41091</v>
      </c>
      <c r="B96" s="3" t="s">
        <v>252</v>
      </c>
      <c r="C96" s="3">
        <v>8</v>
      </c>
      <c r="D96" s="3">
        <v>17600</v>
      </c>
      <c r="E96" s="3" t="s">
        <v>255</v>
      </c>
    </row>
    <row r="97" spans="1:5" hidden="1" outlineLevel="2">
      <c r="A97" s="14">
        <v>41754</v>
      </c>
      <c r="B97" s="3" t="s">
        <v>260</v>
      </c>
      <c r="C97" s="3">
        <v>8</v>
      </c>
      <c r="D97" s="3">
        <v>12000</v>
      </c>
      <c r="E97" s="3" t="s">
        <v>255</v>
      </c>
    </row>
    <row r="98" spans="1:5" hidden="1" outlineLevel="2">
      <c r="A98" s="14">
        <v>41782</v>
      </c>
      <c r="B98" s="3" t="s">
        <v>252</v>
      </c>
      <c r="C98" s="3">
        <v>8</v>
      </c>
      <c r="D98" s="3">
        <v>17600</v>
      </c>
      <c r="E98" s="3" t="s">
        <v>255</v>
      </c>
    </row>
    <row r="99" spans="1:5" hidden="1" outlineLevel="2">
      <c r="A99" s="14">
        <v>41090</v>
      </c>
      <c r="B99" s="3" t="s">
        <v>260</v>
      </c>
      <c r="C99" s="3">
        <v>10</v>
      </c>
      <c r="D99" s="3">
        <v>15000</v>
      </c>
      <c r="E99" s="3" t="s">
        <v>255</v>
      </c>
    </row>
    <row r="100" spans="1:5" hidden="1" outlineLevel="2">
      <c r="A100" s="14">
        <v>41090</v>
      </c>
      <c r="B100" s="3" t="s">
        <v>250</v>
      </c>
      <c r="C100" s="3">
        <v>10</v>
      </c>
      <c r="D100" s="3">
        <v>36000</v>
      </c>
      <c r="E100" s="3" t="s">
        <v>255</v>
      </c>
    </row>
    <row r="101" spans="1:5" hidden="1" outlineLevel="2">
      <c r="A101" s="14">
        <v>41754</v>
      </c>
      <c r="B101" s="3" t="s">
        <v>258</v>
      </c>
      <c r="C101" s="3">
        <v>10</v>
      </c>
      <c r="D101" s="3">
        <v>18000</v>
      </c>
      <c r="E101" s="3" t="s">
        <v>255</v>
      </c>
    </row>
    <row r="102" spans="1:5" hidden="1" outlineLevel="2">
      <c r="A102" s="14">
        <v>42145</v>
      </c>
      <c r="B102" s="3" t="s">
        <v>260</v>
      </c>
      <c r="C102" s="3">
        <v>10</v>
      </c>
      <c r="D102" s="3">
        <v>15000</v>
      </c>
      <c r="E102" s="3" t="s">
        <v>255</v>
      </c>
    </row>
    <row r="103" spans="1:5" hidden="1" outlineLevel="2">
      <c r="A103" s="14">
        <v>42175</v>
      </c>
      <c r="B103" s="3" t="s">
        <v>258</v>
      </c>
      <c r="C103" s="3">
        <v>10</v>
      </c>
      <c r="D103" s="3">
        <v>18000</v>
      </c>
      <c r="E103" s="3" t="s">
        <v>255</v>
      </c>
    </row>
    <row r="104" spans="1:5" hidden="1" outlineLevel="2">
      <c r="A104" s="14">
        <v>42213</v>
      </c>
      <c r="B104" s="3" t="s">
        <v>252</v>
      </c>
      <c r="C104" s="3">
        <v>10</v>
      </c>
      <c r="D104" s="3">
        <v>22000</v>
      </c>
      <c r="E104" s="3" t="s">
        <v>255</v>
      </c>
    </row>
    <row r="105" spans="1:5" hidden="1" outlineLevel="2">
      <c r="A105" s="14">
        <v>41680</v>
      </c>
      <c r="B105" s="3" t="s">
        <v>256</v>
      </c>
      <c r="C105" s="3">
        <v>12</v>
      </c>
      <c r="D105" s="3">
        <v>45600</v>
      </c>
      <c r="E105" s="3" t="s">
        <v>255</v>
      </c>
    </row>
    <row r="106" spans="1:5" hidden="1" outlineLevel="2">
      <c r="A106" s="14">
        <v>41718</v>
      </c>
      <c r="B106" s="3" t="s">
        <v>262</v>
      </c>
      <c r="C106" s="3">
        <v>12</v>
      </c>
      <c r="D106" s="3">
        <v>30000</v>
      </c>
      <c r="E106" s="3" t="s">
        <v>255</v>
      </c>
    </row>
    <row r="107" spans="1:5" hidden="1" outlineLevel="2">
      <c r="A107" s="14">
        <v>41718</v>
      </c>
      <c r="B107" s="3" t="s">
        <v>250</v>
      </c>
      <c r="C107" s="3">
        <v>12</v>
      </c>
      <c r="D107" s="3">
        <v>43200</v>
      </c>
      <c r="E107" s="3" t="s">
        <v>255</v>
      </c>
    </row>
    <row r="108" spans="1:5" hidden="1" outlineLevel="2">
      <c r="A108" s="14">
        <v>42023</v>
      </c>
      <c r="B108" s="3" t="s">
        <v>256</v>
      </c>
      <c r="C108" s="3">
        <v>14</v>
      </c>
      <c r="D108" s="3">
        <v>53200</v>
      </c>
      <c r="E108" s="3" t="s">
        <v>255</v>
      </c>
    </row>
    <row r="109" spans="1:5" hidden="1" outlineLevel="2">
      <c r="A109" s="14">
        <v>42072</v>
      </c>
      <c r="B109" s="3" t="s">
        <v>262</v>
      </c>
      <c r="C109" s="3">
        <v>14</v>
      </c>
      <c r="D109" s="3">
        <v>35000</v>
      </c>
      <c r="E109" s="3" t="s">
        <v>255</v>
      </c>
    </row>
    <row r="110" spans="1:5" hidden="1" outlineLevel="2">
      <c r="A110" s="14">
        <v>42074</v>
      </c>
      <c r="B110" s="3" t="s">
        <v>250</v>
      </c>
      <c r="C110" s="3">
        <v>14</v>
      </c>
      <c r="D110" s="3">
        <v>50400</v>
      </c>
      <c r="E110" s="3" t="s">
        <v>255</v>
      </c>
    </row>
    <row r="111" spans="1:5" hidden="1" outlineLevel="2">
      <c r="A111" s="14">
        <v>41471</v>
      </c>
      <c r="B111" s="3" t="s">
        <v>258</v>
      </c>
      <c r="C111" s="3">
        <v>15</v>
      </c>
      <c r="D111" s="3">
        <v>27000</v>
      </c>
      <c r="E111" s="3" t="s">
        <v>255</v>
      </c>
    </row>
    <row r="112" spans="1:5" hidden="1" outlineLevel="2">
      <c r="A112" s="14">
        <v>41566</v>
      </c>
      <c r="B112" s="3" t="s">
        <v>252</v>
      </c>
      <c r="C112" s="3">
        <v>15</v>
      </c>
      <c r="D112" s="3">
        <v>33000</v>
      </c>
      <c r="E112" s="3" t="s">
        <v>255</v>
      </c>
    </row>
    <row r="113" spans="1:5" hidden="1" outlineLevel="2">
      <c r="A113" s="14">
        <v>41642</v>
      </c>
      <c r="B113" s="3" t="s">
        <v>254</v>
      </c>
      <c r="C113" s="3">
        <v>15</v>
      </c>
      <c r="D113" s="3">
        <v>40500</v>
      </c>
      <c r="E113" s="3" t="s">
        <v>255</v>
      </c>
    </row>
    <row r="114" spans="1:5" hidden="1" outlineLevel="2">
      <c r="A114" s="14">
        <v>41372</v>
      </c>
      <c r="B114" s="3" t="s">
        <v>250</v>
      </c>
      <c r="C114" s="3">
        <v>20</v>
      </c>
      <c r="D114" s="3">
        <v>72000</v>
      </c>
      <c r="E114" s="3" t="s">
        <v>255</v>
      </c>
    </row>
    <row r="115" spans="1:5" hidden="1" outlineLevel="2">
      <c r="A115" s="14">
        <v>41405</v>
      </c>
      <c r="B115" s="3" t="s">
        <v>260</v>
      </c>
      <c r="C115" s="3">
        <v>20</v>
      </c>
      <c r="D115" s="3">
        <v>30000</v>
      </c>
      <c r="E115" s="3" t="s">
        <v>255</v>
      </c>
    </row>
    <row r="116" spans="1:5" outlineLevel="1" collapsed="1">
      <c r="A116" s="14"/>
      <c r="B116" s="3"/>
      <c r="C116" s="3"/>
      <c r="D116" s="3">
        <f>SUBTOTAL(9,D79:D115)</f>
        <v>851200</v>
      </c>
      <c r="E116" s="17" t="s">
        <v>1457</v>
      </c>
    </row>
    <row r="117" spans="1:5" hidden="1" outlineLevel="2">
      <c r="A117" s="14">
        <v>41800</v>
      </c>
      <c r="B117" s="3" t="s">
        <v>258</v>
      </c>
      <c r="C117" s="3">
        <v>2</v>
      </c>
      <c r="D117" s="3">
        <v>3600</v>
      </c>
      <c r="E117" s="3" t="s">
        <v>259</v>
      </c>
    </row>
    <row r="118" spans="1:5" hidden="1" outlineLevel="2">
      <c r="A118" s="14">
        <v>41836</v>
      </c>
      <c r="B118" s="3" t="s">
        <v>252</v>
      </c>
      <c r="C118" s="3">
        <v>2</v>
      </c>
      <c r="D118" s="3">
        <v>4400</v>
      </c>
      <c r="E118" s="3" t="s">
        <v>259</v>
      </c>
    </row>
    <row r="119" spans="1:5" hidden="1" outlineLevel="2">
      <c r="A119" s="14">
        <v>41023</v>
      </c>
      <c r="B119" s="3" t="s">
        <v>252</v>
      </c>
      <c r="C119" s="3">
        <v>3</v>
      </c>
      <c r="D119" s="3">
        <v>6600</v>
      </c>
      <c r="E119" s="3" t="s">
        <v>259</v>
      </c>
    </row>
    <row r="120" spans="1:5" hidden="1" outlineLevel="2">
      <c r="A120" s="14">
        <v>41090</v>
      </c>
      <c r="B120" s="3" t="s">
        <v>254</v>
      </c>
      <c r="C120" s="3">
        <v>4</v>
      </c>
      <c r="D120" s="3">
        <v>10800</v>
      </c>
      <c r="E120" s="3" t="s">
        <v>259</v>
      </c>
    </row>
    <row r="121" spans="1:5" hidden="1" outlineLevel="2">
      <c r="A121" s="14">
        <v>41837</v>
      </c>
      <c r="B121" s="3" t="s">
        <v>262</v>
      </c>
      <c r="C121" s="3">
        <v>4</v>
      </c>
      <c r="D121" s="3">
        <v>10000</v>
      </c>
      <c r="E121" s="3" t="s">
        <v>259</v>
      </c>
    </row>
    <row r="122" spans="1:5" hidden="1" outlineLevel="2">
      <c r="A122" s="14">
        <v>41840</v>
      </c>
      <c r="B122" s="3" t="s">
        <v>250</v>
      </c>
      <c r="C122" s="3">
        <v>4</v>
      </c>
      <c r="D122" s="3">
        <v>14400</v>
      </c>
      <c r="E122" s="3" t="s">
        <v>259</v>
      </c>
    </row>
    <row r="123" spans="1:5" hidden="1" outlineLevel="2">
      <c r="A123" s="14">
        <v>41966</v>
      </c>
      <c r="B123" s="3" t="s">
        <v>258</v>
      </c>
      <c r="C123" s="3">
        <v>4</v>
      </c>
      <c r="D123" s="3">
        <v>7200</v>
      </c>
      <c r="E123" s="3" t="s">
        <v>259</v>
      </c>
    </row>
    <row r="124" spans="1:5" hidden="1" outlineLevel="2">
      <c r="A124" s="14">
        <v>41966</v>
      </c>
      <c r="B124" s="3" t="s">
        <v>260</v>
      </c>
      <c r="C124" s="3">
        <v>4</v>
      </c>
      <c r="D124" s="3">
        <v>6000</v>
      </c>
      <c r="E124" s="3" t="s">
        <v>259</v>
      </c>
    </row>
    <row r="125" spans="1:5" hidden="1" outlineLevel="2">
      <c r="A125" s="14">
        <v>42225</v>
      </c>
      <c r="B125" s="3" t="s">
        <v>260</v>
      </c>
      <c r="C125" s="3">
        <v>4</v>
      </c>
      <c r="D125" s="3">
        <v>6000</v>
      </c>
      <c r="E125" s="3" t="s">
        <v>259</v>
      </c>
    </row>
    <row r="126" spans="1:5" hidden="1" outlineLevel="2">
      <c r="A126" s="14">
        <v>42244</v>
      </c>
      <c r="B126" s="3" t="s">
        <v>258</v>
      </c>
      <c r="C126" s="3">
        <v>4</v>
      </c>
      <c r="D126" s="3">
        <v>7200</v>
      </c>
      <c r="E126" s="3" t="s">
        <v>259</v>
      </c>
    </row>
    <row r="127" spans="1:5" hidden="1" outlineLevel="2">
      <c r="A127" s="14">
        <v>42244</v>
      </c>
      <c r="B127" s="3" t="s">
        <v>258</v>
      </c>
      <c r="C127" s="3">
        <v>4</v>
      </c>
      <c r="D127" s="3">
        <v>7200</v>
      </c>
      <c r="E127" s="3" t="s">
        <v>259</v>
      </c>
    </row>
    <row r="128" spans="1:5" hidden="1" outlineLevel="2">
      <c r="A128" s="14">
        <v>41091</v>
      </c>
      <c r="B128" s="3" t="s">
        <v>260</v>
      </c>
      <c r="C128" s="3">
        <v>5</v>
      </c>
      <c r="D128" s="3">
        <v>7500</v>
      </c>
      <c r="E128" s="3" t="s">
        <v>259</v>
      </c>
    </row>
    <row r="129" spans="1:5" hidden="1" outlineLevel="2">
      <c r="A129" s="14">
        <v>41092</v>
      </c>
      <c r="B129" s="3" t="s">
        <v>254</v>
      </c>
      <c r="C129" s="3">
        <v>5</v>
      </c>
      <c r="D129" s="3">
        <v>13500</v>
      </c>
      <c r="E129" s="3" t="s">
        <v>259</v>
      </c>
    </row>
    <row r="130" spans="1:5" hidden="1" outlineLevel="2">
      <c r="A130" s="14">
        <v>41092</v>
      </c>
      <c r="B130" s="3" t="s">
        <v>252</v>
      </c>
      <c r="C130" s="3">
        <v>5</v>
      </c>
      <c r="D130" s="3">
        <v>11000</v>
      </c>
      <c r="E130" s="3" t="s">
        <v>259</v>
      </c>
    </row>
    <row r="131" spans="1:5" hidden="1" outlineLevel="2">
      <c r="A131" s="14">
        <v>41836</v>
      </c>
      <c r="B131" s="3" t="s">
        <v>254</v>
      </c>
      <c r="C131" s="3">
        <v>5</v>
      </c>
      <c r="D131" s="3">
        <v>13500</v>
      </c>
      <c r="E131" s="3" t="s">
        <v>259</v>
      </c>
    </row>
    <row r="132" spans="1:5" hidden="1" outlineLevel="2">
      <c r="A132" s="14">
        <v>41836</v>
      </c>
      <c r="B132" s="3" t="s">
        <v>256</v>
      </c>
      <c r="C132" s="3">
        <v>5</v>
      </c>
      <c r="D132" s="3">
        <v>19000</v>
      </c>
      <c r="E132" s="3" t="s">
        <v>259</v>
      </c>
    </row>
    <row r="133" spans="1:5" hidden="1" outlineLevel="2">
      <c r="A133" s="14">
        <v>42627</v>
      </c>
      <c r="B133" s="3" t="s">
        <v>254</v>
      </c>
      <c r="C133" s="3">
        <v>5</v>
      </c>
      <c r="D133" s="3">
        <v>13500</v>
      </c>
      <c r="E133" s="3" t="s">
        <v>259</v>
      </c>
    </row>
    <row r="134" spans="1:5" hidden="1" outlineLevel="2">
      <c r="A134" s="14">
        <v>42572</v>
      </c>
      <c r="B134" s="3" t="s">
        <v>252</v>
      </c>
      <c r="C134" s="3">
        <v>7</v>
      </c>
      <c r="D134" s="3">
        <v>15400</v>
      </c>
      <c r="E134" s="3" t="s">
        <v>259</v>
      </c>
    </row>
    <row r="135" spans="1:5" hidden="1" outlineLevel="2">
      <c r="A135" s="14">
        <v>41090</v>
      </c>
      <c r="B135" s="3" t="s">
        <v>262</v>
      </c>
      <c r="C135" s="3">
        <v>8</v>
      </c>
      <c r="D135" s="3">
        <v>20000</v>
      </c>
      <c r="E135" s="3" t="s">
        <v>259</v>
      </c>
    </row>
    <row r="136" spans="1:5" hidden="1" outlineLevel="2">
      <c r="A136" s="14">
        <v>41091</v>
      </c>
      <c r="B136" s="3" t="s">
        <v>250</v>
      </c>
      <c r="C136" s="3">
        <v>8</v>
      </c>
      <c r="D136" s="3">
        <v>28800</v>
      </c>
      <c r="E136" s="3" t="s">
        <v>259</v>
      </c>
    </row>
    <row r="137" spans="1:5" hidden="1" outlineLevel="2">
      <c r="A137" s="14">
        <v>41754</v>
      </c>
      <c r="B137" s="3" t="s">
        <v>256</v>
      </c>
      <c r="C137" s="3">
        <v>8</v>
      </c>
      <c r="D137" s="3">
        <v>30400</v>
      </c>
      <c r="E137" s="3" t="s">
        <v>259</v>
      </c>
    </row>
    <row r="138" spans="1:5" hidden="1" outlineLevel="2">
      <c r="A138" s="14">
        <v>41754</v>
      </c>
      <c r="B138" s="3" t="s">
        <v>262</v>
      </c>
      <c r="C138" s="3">
        <v>8</v>
      </c>
      <c r="D138" s="3">
        <v>20000</v>
      </c>
      <c r="E138" s="3" t="s">
        <v>259</v>
      </c>
    </row>
    <row r="139" spans="1:5" hidden="1" outlineLevel="2">
      <c r="A139" s="14">
        <v>41780</v>
      </c>
      <c r="B139" s="3" t="s">
        <v>250</v>
      </c>
      <c r="C139" s="3">
        <v>8</v>
      </c>
      <c r="D139" s="3">
        <v>28800</v>
      </c>
      <c r="E139" s="3" t="s">
        <v>259</v>
      </c>
    </row>
    <row r="140" spans="1:5" hidden="1" outlineLevel="2">
      <c r="A140" s="14">
        <v>41784</v>
      </c>
      <c r="B140" s="3" t="s">
        <v>260</v>
      </c>
      <c r="C140" s="3">
        <v>8</v>
      </c>
      <c r="D140" s="3">
        <v>12000</v>
      </c>
      <c r="E140" s="3" t="s">
        <v>259</v>
      </c>
    </row>
    <row r="141" spans="1:5" hidden="1" outlineLevel="2">
      <c r="A141" s="14">
        <v>41090</v>
      </c>
      <c r="B141" s="3" t="s">
        <v>256</v>
      </c>
      <c r="C141" s="3">
        <v>10</v>
      </c>
      <c r="D141" s="3">
        <v>38000</v>
      </c>
      <c r="E141" s="3" t="s">
        <v>259</v>
      </c>
    </row>
    <row r="142" spans="1:5" hidden="1" outlineLevel="2">
      <c r="A142" s="14">
        <v>42154</v>
      </c>
      <c r="B142" s="3" t="s">
        <v>262</v>
      </c>
      <c r="C142" s="3">
        <v>10</v>
      </c>
      <c r="D142" s="3">
        <v>25000</v>
      </c>
      <c r="E142" s="3" t="s">
        <v>259</v>
      </c>
    </row>
    <row r="143" spans="1:5" hidden="1" outlineLevel="2">
      <c r="A143" s="14">
        <v>42187</v>
      </c>
      <c r="B143" s="3" t="s">
        <v>250</v>
      </c>
      <c r="C143" s="3">
        <v>10</v>
      </c>
      <c r="D143" s="3">
        <v>36000</v>
      </c>
      <c r="E143" s="3" t="s">
        <v>259</v>
      </c>
    </row>
    <row r="144" spans="1:5" hidden="1" outlineLevel="2">
      <c r="A144" s="14">
        <v>41661</v>
      </c>
      <c r="B144" s="3" t="s">
        <v>258</v>
      </c>
      <c r="C144" s="3">
        <v>12</v>
      </c>
      <c r="D144" s="3">
        <v>21600</v>
      </c>
      <c r="E144" s="3" t="s">
        <v>259</v>
      </c>
    </row>
    <row r="145" spans="1:5" hidden="1" outlineLevel="2">
      <c r="A145" s="14">
        <v>41718</v>
      </c>
      <c r="B145" s="3" t="s">
        <v>254</v>
      </c>
      <c r="C145" s="3">
        <v>12</v>
      </c>
      <c r="D145" s="3">
        <v>32400</v>
      </c>
      <c r="E145" s="3" t="s">
        <v>259</v>
      </c>
    </row>
    <row r="146" spans="1:5" hidden="1" outlineLevel="2">
      <c r="A146" s="14">
        <v>41718</v>
      </c>
      <c r="B146" s="3" t="s">
        <v>252</v>
      </c>
      <c r="C146" s="3">
        <v>12</v>
      </c>
      <c r="D146" s="3">
        <v>26400</v>
      </c>
      <c r="E146" s="3" t="s">
        <v>259</v>
      </c>
    </row>
    <row r="147" spans="1:5" hidden="1" outlineLevel="2">
      <c r="A147" s="14">
        <v>42067</v>
      </c>
      <c r="B147" s="3" t="s">
        <v>252</v>
      </c>
      <c r="C147" s="3">
        <v>14</v>
      </c>
      <c r="D147" s="3">
        <v>30800</v>
      </c>
      <c r="E147" s="3" t="s">
        <v>259</v>
      </c>
    </row>
    <row r="148" spans="1:5" hidden="1" outlineLevel="2">
      <c r="A148" s="14">
        <v>42073</v>
      </c>
      <c r="B148" s="3" t="s">
        <v>254</v>
      </c>
      <c r="C148" s="3">
        <v>14</v>
      </c>
      <c r="D148" s="3">
        <v>37800</v>
      </c>
      <c r="E148" s="3" t="s">
        <v>259</v>
      </c>
    </row>
    <row r="149" spans="1:5" hidden="1" outlineLevel="2">
      <c r="A149" s="14">
        <v>42112</v>
      </c>
      <c r="B149" s="3" t="s">
        <v>256</v>
      </c>
      <c r="C149" s="3">
        <v>14</v>
      </c>
      <c r="D149" s="3">
        <v>53200</v>
      </c>
      <c r="E149" s="3" t="s">
        <v>259</v>
      </c>
    </row>
    <row r="150" spans="1:5" hidden="1" outlineLevel="2">
      <c r="A150" s="14">
        <v>41531</v>
      </c>
      <c r="B150" s="3" t="s">
        <v>250</v>
      </c>
      <c r="C150" s="3">
        <v>15</v>
      </c>
      <c r="D150" s="3">
        <v>54000</v>
      </c>
      <c r="E150" s="3" t="s">
        <v>259</v>
      </c>
    </row>
    <row r="151" spans="1:5" hidden="1" outlineLevel="2">
      <c r="A151" s="14">
        <v>41608</v>
      </c>
      <c r="B151" s="3" t="s">
        <v>260</v>
      </c>
      <c r="C151" s="3">
        <v>15</v>
      </c>
      <c r="D151" s="3">
        <v>22500</v>
      </c>
      <c r="E151" s="3" t="s">
        <v>259</v>
      </c>
    </row>
    <row r="152" spans="1:5" hidden="1" outlineLevel="2">
      <c r="A152" s="14">
        <v>41376</v>
      </c>
      <c r="B152" s="3" t="s">
        <v>256</v>
      </c>
      <c r="C152" s="3">
        <v>20</v>
      </c>
      <c r="D152" s="3">
        <v>76000</v>
      </c>
      <c r="E152" s="3" t="s">
        <v>259</v>
      </c>
    </row>
    <row r="153" spans="1:5" hidden="1" outlineLevel="2">
      <c r="A153" s="14">
        <v>41452</v>
      </c>
      <c r="B153" s="3" t="s">
        <v>262</v>
      </c>
      <c r="C153" s="3">
        <v>20</v>
      </c>
      <c r="D153" s="3">
        <v>50000</v>
      </c>
      <c r="E153" s="3" t="s">
        <v>259</v>
      </c>
    </row>
    <row r="154" spans="1:5" outlineLevel="1" collapsed="1">
      <c r="A154" s="14"/>
      <c r="B154" s="3"/>
      <c r="C154" s="3"/>
      <c r="D154" s="3">
        <f>SUBTOTAL(9,D117:D153)</f>
        <v>820500</v>
      </c>
      <c r="E154" s="17" t="s">
        <v>1458</v>
      </c>
    </row>
    <row r="155" spans="1:5" hidden="1" outlineLevel="2">
      <c r="A155" s="14">
        <v>41785</v>
      </c>
      <c r="B155" s="3" t="s">
        <v>256</v>
      </c>
      <c r="C155" s="3">
        <v>2</v>
      </c>
      <c r="D155" s="3">
        <v>7600</v>
      </c>
      <c r="E155" s="3" t="s">
        <v>257</v>
      </c>
    </row>
    <row r="156" spans="1:5" hidden="1" outlineLevel="2">
      <c r="A156" s="14">
        <v>41811</v>
      </c>
      <c r="B156" s="3" t="s">
        <v>262</v>
      </c>
      <c r="C156" s="3">
        <v>2</v>
      </c>
      <c r="D156" s="3">
        <v>5000</v>
      </c>
      <c r="E156" s="3" t="s">
        <v>257</v>
      </c>
    </row>
    <row r="157" spans="1:5" hidden="1" outlineLevel="2">
      <c r="A157" s="14">
        <v>41838</v>
      </c>
      <c r="B157" s="3" t="s">
        <v>252</v>
      </c>
      <c r="C157" s="3">
        <v>4</v>
      </c>
      <c r="D157" s="3">
        <v>8800</v>
      </c>
      <c r="E157" s="3" t="s">
        <v>257</v>
      </c>
    </row>
    <row r="158" spans="1:5" hidden="1" outlineLevel="2">
      <c r="A158" s="14">
        <v>41953</v>
      </c>
      <c r="B158" s="3" t="s">
        <v>254</v>
      </c>
      <c r="C158" s="3">
        <v>4</v>
      </c>
      <c r="D158" s="3">
        <v>10800</v>
      </c>
      <c r="E158" s="3" t="s">
        <v>257</v>
      </c>
    </row>
    <row r="159" spans="1:5" hidden="1" outlineLevel="2">
      <c r="A159" s="14">
        <v>41966</v>
      </c>
      <c r="B159" s="3" t="s">
        <v>256</v>
      </c>
      <c r="C159" s="3">
        <v>4</v>
      </c>
      <c r="D159" s="3">
        <v>15200</v>
      </c>
      <c r="E159" s="3" t="s">
        <v>257</v>
      </c>
    </row>
    <row r="160" spans="1:5" hidden="1" outlineLevel="2">
      <c r="A160" s="14">
        <v>42213</v>
      </c>
      <c r="B160" s="3" t="s">
        <v>254</v>
      </c>
      <c r="C160" s="3">
        <v>4</v>
      </c>
      <c r="D160" s="3">
        <v>10800</v>
      </c>
      <c r="E160" s="3" t="s">
        <v>257</v>
      </c>
    </row>
    <row r="161" spans="1:5" hidden="1" outlineLevel="2">
      <c r="A161" s="14">
        <v>42244</v>
      </c>
      <c r="B161" s="3" t="s">
        <v>256</v>
      </c>
      <c r="C161" s="3">
        <v>4</v>
      </c>
      <c r="D161" s="3">
        <v>15200</v>
      </c>
      <c r="E161" s="3" t="s">
        <v>257</v>
      </c>
    </row>
    <row r="162" spans="1:5" hidden="1" outlineLevel="2">
      <c r="A162" s="14">
        <v>41091</v>
      </c>
      <c r="B162" s="3" t="s">
        <v>256</v>
      </c>
      <c r="C162" s="3">
        <v>5</v>
      </c>
      <c r="D162" s="3">
        <v>19000</v>
      </c>
      <c r="E162" s="3" t="s">
        <v>257</v>
      </c>
    </row>
    <row r="163" spans="1:5" hidden="1" outlineLevel="2">
      <c r="A163" s="14">
        <v>41092</v>
      </c>
      <c r="B163" s="3" t="s">
        <v>262</v>
      </c>
      <c r="C163" s="3">
        <v>5</v>
      </c>
      <c r="D163" s="3">
        <v>12500</v>
      </c>
      <c r="E163" s="3" t="s">
        <v>257</v>
      </c>
    </row>
    <row r="164" spans="1:5" hidden="1" outlineLevel="2">
      <c r="A164" s="14">
        <v>41092</v>
      </c>
      <c r="B164" s="3" t="s">
        <v>250</v>
      </c>
      <c r="C164" s="3">
        <v>5</v>
      </c>
      <c r="D164" s="3">
        <v>18000</v>
      </c>
      <c r="E164" s="3" t="s">
        <v>257</v>
      </c>
    </row>
    <row r="165" spans="1:5" hidden="1" outlineLevel="2">
      <c r="A165" s="14">
        <v>41836</v>
      </c>
      <c r="B165" s="3" t="s">
        <v>258</v>
      </c>
      <c r="C165" s="3">
        <v>5</v>
      </c>
      <c r="D165" s="3">
        <v>9000</v>
      </c>
      <c r="E165" s="3" t="s">
        <v>257</v>
      </c>
    </row>
    <row r="166" spans="1:5" hidden="1" outlineLevel="2">
      <c r="A166" s="14">
        <v>41836</v>
      </c>
      <c r="B166" s="3" t="s">
        <v>260</v>
      </c>
      <c r="C166" s="3">
        <v>5</v>
      </c>
      <c r="D166" s="3">
        <v>7500</v>
      </c>
      <c r="E166" s="3" t="s">
        <v>257</v>
      </c>
    </row>
    <row r="167" spans="1:5" hidden="1" outlineLevel="2">
      <c r="A167" s="14">
        <v>41836</v>
      </c>
      <c r="B167" s="3" t="s">
        <v>250</v>
      </c>
      <c r="C167" s="3">
        <v>5</v>
      </c>
      <c r="D167" s="3">
        <v>18000</v>
      </c>
      <c r="E167" s="3" t="s">
        <v>257</v>
      </c>
    </row>
    <row r="168" spans="1:5" hidden="1" outlineLevel="2">
      <c r="A168" s="14">
        <v>42758</v>
      </c>
      <c r="B168" s="3" t="s">
        <v>260</v>
      </c>
      <c r="C168" s="3">
        <v>5</v>
      </c>
      <c r="D168" s="3">
        <v>7500</v>
      </c>
      <c r="E168" s="3" t="s">
        <v>257</v>
      </c>
    </row>
    <row r="169" spans="1:5" hidden="1" outlineLevel="2">
      <c r="A169" s="14">
        <v>42517</v>
      </c>
      <c r="B169" s="3" t="s">
        <v>262</v>
      </c>
      <c r="C169" s="3">
        <v>7</v>
      </c>
      <c r="D169" s="3">
        <v>17500</v>
      </c>
      <c r="E169" s="3" t="s">
        <v>257</v>
      </c>
    </row>
    <row r="170" spans="1:5" hidden="1" outlineLevel="2">
      <c r="A170" s="14">
        <v>42594</v>
      </c>
      <c r="B170" s="3" t="s">
        <v>250</v>
      </c>
      <c r="C170" s="3">
        <v>7</v>
      </c>
      <c r="D170" s="3">
        <v>25200</v>
      </c>
      <c r="E170" s="3" t="s">
        <v>257</v>
      </c>
    </row>
    <row r="171" spans="1:5" hidden="1" outlineLevel="2">
      <c r="A171" s="14">
        <v>41090</v>
      </c>
      <c r="B171" s="3" t="s">
        <v>252</v>
      </c>
      <c r="C171" s="3">
        <v>8</v>
      </c>
      <c r="D171" s="3">
        <v>17600</v>
      </c>
      <c r="E171" s="3" t="s">
        <v>257</v>
      </c>
    </row>
    <row r="172" spans="1:5" hidden="1" outlineLevel="2">
      <c r="A172" s="14">
        <v>41091</v>
      </c>
      <c r="B172" s="3" t="s">
        <v>254</v>
      </c>
      <c r="C172" s="3">
        <v>8</v>
      </c>
      <c r="D172" s="3">
        <v>21600</v>
      </c>
      <c r="E172" s="3" t="s">
        <v>257</v>
      </c>
    </row>
    <row r="173" spans="1:5" hidden="1" outlineLevel="2">
      <c r="A173" s="14">
        <v>41718</v>
      </c>
      <c r="B173" s="3" t="s">
        <v>260</v>
      </c>
      <c r="C173" s="3">
        <v>8</v>
      </c>
      <c r="D173" s="3">
        <v>12000</v>
      </c>
      <c r="E173" s="3" t="s">
        <v>257</v>
      </c>
    </row>
    <row r="174" spans="1:5" hidden="1" outlineLevel="2">
      <c r="A174" s="14">
        <v>41754</v>
      </c>
      <c r="B174" s="3" t="s">
        <v>258</v>
      </c>
      <c r="C174" s="3">
        <v>8</v>
      </c>
      <c r="D174" s="3">
        <v>14400</v>
      </c>
      <c r="E174" s="3" t="s">
        <v>257</v>
      </c>
    </row>
    <row r="175" spans="1:5" hidden="1" outlineLevel="2">
      <c r="A175" s="14">
        <v>41754</v>
      </c>
      <c r="B175" s="3" t="s">
        <v>252</v>
      </c>
      <c r="C175" s="3">
        <v>8</v>
      </c>
      <c r="D175" s="3">
        <v>17600</v>
      </c>
      <c r="E175" s="3" t="s">
        <v>257</v>
      </c>
    </row>
    <row r="176" spans="1:5" hidden="1" outlineLevel="2">
      <c r="A176" s="14">
        <v>41782</v>
      </c>
      <c r="B176" s="3" t="s">
        <v>254</v>
      </c>
      <c r="C176" s="3">
        <v>8</v>
      </c>
      <c r="D176" s="3">
        <v>21600</v>
      </c>
      <c r="E176" s="3" t="s">
        <v>257</v>
      </c>
    </row>
    <row r="177" spans="1:5" hidden="1" outlineLevel="2">
      <c r="A177" s="14">
        <v>41090</v>
      </c>
      <c r="B177" s="3" t="s">
        <v>260</v>
      </c>
      <c r="C177" s="3">
        <v>10</v>
      </c>
      <c r="D177" s="3">
        <v>15000</v>
      </c>
      <c r="E177" s="3" t="s">
        <v>257</v>
      </c>
    </row>
    <row r="178" spans="1:5" hidden="1" outlineLevel="2">
      <c r="A178" s="14">
        <v>41455</v>
      </c>
      <c r="B178" s="3" t="s">
        <v>258</v>
      </c>
      <c r="C178" s="3">
        <v>10</v>
      </c>
      <c r="D178" s="3">
        <v>18000</v>
      </c>
      <c r="E178" s="3" t="s">
        <v>257</v>
      </c>
    </row>
    <row r="179" spans="1:5" hidden="1" outlineLevel="2">
      <c r="A179" s="14">
        <v>42145</v>
      </c>
      <c r="B179" s="3" t="s">
        <v>258</v>
      </c>
      <c r="C179" s="3">
        <v>10</v>
      </c>
      <c r="D179" s="3">
        <v>18000</v>
      </c>
      <c r="E179" s="3" t="s">
        <v>257</v>
      </c>
    </row>
    <row r="180" spans="1:5" hidden="1" outlineLevel="2">
      <c r="A180" s="14">
        <v>42175</v>
      </c>
      <c r="B180" s="3" t="s">
        <v>252</v>
      </c>
      <c r="C180" s="3">
        <v>10</v>
      </c>
      <c r="D180" s="3">
        <v>22000</v>
      </c>
      <c r="E180" s="3" t="s">
        <v>257</v>
      </c>
    </row>
    <row r="181" spans="1:5" hidden="1" outlineLevel="2">
      <c r="A181" s="14">
        <v>41023</v>
      </c>
      <c r="B181" s="3" t="s">
        <v>250</v>
      </c>
      <c r="C181" s="3">
        <v>12</v>
      </c>
      <c r="D181" s="3">
        <v>43200</v>
      </c>
      <c r="E181" s="3" t="s">
        <v>257</v>
      </c>
    </row>
    <row r="182" spans="1:5" hidden="1" outlineLevel="2">
      <c r="A182" s="14">
        <v>41680</v>
      </c>
      <c r="B182" s="3" t="s">
        <v>262</v>
      </c>
      <c r="C182" s="3">
        <v>12</v>
      </c>
      <c r="D182" s="3">
        <v>30000</v>
      </c>
      <c r="E182" s="3" t="s">
        <v>257</v>
      </c>
    </row>
    <row r="183" spans="1:5" hidden="1" outlineLevel="2">
      <c r="A183" s="14">
        <v>41718</v>
      </c>
      <c r="B183" s="3" t="s">
        <v>250</v>
      </c>
      <c r="C183" s="3">
        <v>12</v>
      </c>
      <c r="D183" s="3">
        <v>43200</v>
      </c>
      <c r="E183" s="3" t="s">
        <v>257</v>
      </c>
    </row>
    <row r="184" spans="1:5" hidden="1" outlineLevel="2">
      <c r="A184" s="14">
        <v>42023</v>
      </c>
      <c r="B184" s="3" t="s">
        <v>262</v>
      </c>
      <c r="C184" s="3">
        <v>14</v>
      </c>
      <c r="D184" s="3">
        <v>35000</v>
      </c>
      <c r="E184" s="3" t="s">
        <v>257</v>
      </c>
    </row>
    <row r="185" spans="1:5" hidden="1" outlineLevel="2">
      <c r="A185" s="14">
        <v>42072</v>
      </c>
      <c r="B185" s="3" t="s">
        <v>250</v>
      </c>
      <c r="C185" s="3">
        <v>14</v>
      </c>
      <c r="D185" s="3">
        <v>50400</v>
      </c>
      <c r="E185" s="3" t="s">
        <v>257</v>
      </c>
    </row>
    <row r="186" spans="1:5" hidden="1" outlineLevel="2">
      <c r="A186" s="14">
        <v>42074</v>
      </c>
      <c r="B186" s="3" t="s">
        <v>260</v>
      </c>
      <c r="C186" s="3">
        <v>14</v>
      </c>
      <c r="D186" s="3">
        <v>21000</v>
      </c>
      <c r="E186" s="3" t="s">
        <v>257</v>
      </c>
    </row>
    <row r="187" spans="1:5" hidden="1" outlineLevel="2">
      <c r="A187" s="14">
        <v>41471</v>
      </c>
      <c r="B187" s="3" t="s">
        <v>252</v>
      </c>
      <c r="C187" s="3">
        <v>15</v>
      </c>
      <c r="D187" s="3">
        <v>33000</v>
      </c>
      <c r="E187" s="3" t="s">
        <v>257</v>
      </c>
    </row>
    <row r="188" spans="1:5" hidden="1" outlineLevel="2">
      <c r="A188" s="14">
        <v>41566</v>
      </c>
      <c r="B188" s="3" t="s">
        <v>254</v>
      </c>
      <c r="C188" s="3">
        <v>15</v>
      </c>
      <c r="D188" s="3">
        <v>40500</v>
      </c>
      <c r="E188" s="3" t="s">
        <v>257</v>
      </c>
    </row>
    <row r="189" spans="1:5" hidden="1" outlineLevel="2">
      <c r="A189" s="14">
        <v>41642</v>
      </c>
      <c r="B189" s="3" t="s">
        <v>256</v>
      </c>
      <c r="C189" s="3">
        <v>15</v>
      </c>
      <c r="D189" s="3">
        <v>57000</v>
      </c>
      <c r="E189" s="3" t="s">
        <v>257</v>
      </c>
    </row>
    <row r="190" spans="1:5" hidden="1" outlineLevel="2">
      <c r="A190" s="14">
        <v>41372</v>
      </c>
      <c r="B190" s="3" t="s">
        <v>260</v>
      </c>
      <c r="C190" s="3">
        <v>20</v>
      </c>
      <c r="D190" s="3">
        <v>30000</v>
      </c>
      <c r="E190" s="3" t="s">
        <v>257</v>
      </c>
    </row>
    <row r="191" spans="1:5" hidden="1" outlineLevel="2">
      <c r="A191" s="14">
        <v>41405</v>
      </c>
      <c r="B191" s="3" t="s">
        <v>258</v>
      </c>
      <c r="C191" s="3">
        <v>20</v>
      </c>
      <c r="D191" s="3">
        <v>36000</v>
      </c>
      <c r="E191" s="3" t="s">
        <v>257</v>
      </c>
    </row>
    <row r="192" spans="1:5" outlineLevel="1" collapsed="1">
      <c r="A192" s="14"/>
      <c r="B192" s="3"/>
      <c r="C192" s="3"/>
      <c r="D192" s="3">
        <f>SUBTOTAL(9,D155:D191)</f>
        <v>804700</v>
      </c>
      <c r="E192" s="17" t="s">
        <v>1459</v>
      </c>
    </row>
    <row r="193" spans="1:5" hidden="1" outlineLevel="2">
      <c r="A193" s="14">
        <v>41811</v>
      </c>
      <c r="B193" s="3" t="s">
        <v>252</v>
      </c>
      <c r="C193" s="3">
        <v>2</v>
      </c>
      <c r="D193" s="3">
        <v>4400</v>
      </c>
      <c r="E193" s="3" t="s">
        <v>264</v>
      </c>
    </row>
    <row r="194" spans="1:5" hidden="1" outlineLevel="2">
      <c r="A194" s="14">
        <v>41090</v>
      </c>
      <c r="B194" s="3" t="s">
        <v>256</v>
      </c>
      <c r="C194" s="3">
        <v>4</v>
      </c>
      <c r="D194" s="3">
        <v>15200</v>
      </c>
      <c r="E194" s="3" t="s">
        <v>264</v>
      </c>
    </row>
    <row r="195" spans="1:5" hidden="1" outlineLevel="2">
      <c r="A195" s="14">
        <v>41837</v>
      </c>
      <c r="B195" s="3" t="s">
        <v>250</v>
      </c>
      <c r="C195" s="3">
        <v>4</v>
      </c>
      <c r="D195" s="3">
        <v>14400</v>
      </c>
      <c r="E195" s="3" t="s">
        <v>264</v>
      </c>
    </row>
    <row r="196" spans="1:5" hidden="1" outlineLevel="2">
      <c r="A196" s="14">
        <v>41840</v>
      </c>
      <c r="B196" s="3" t="s">
        <v>260</v>
      </c>
      <c r="C196" s="3">
        <v>4</v>
      </c>
      <c r="D196" s="3">
        <v>6000</v>
      </c>
      <c r="E196" s="3" t="s">
        <v>264</v>
      </c>
    </row>
    <row r="197" spans="1:5" hidden="1" outlineLevel="2">
      <c r="A197" s="14">
        <v>41966</v>
      </c>
      <c r="B197" s="3" t="s">
        <v>258</v>
      </c>
      <c r="C197" s="3">
        <v>4</v>
      </c>
      <c r="D197" s="3">
        <v>7200</v>
      </c>
      <c r="E197" s="3" t="s">
        <v>264</v>
      </c>
    </row>
    <row r="198" spans="1:5" hidden="1" outlineLevel="2">
      <c r="A198" s="14">
        <v>42244</v>
      </c>
      <c r="B198" s="3" t="s">
        <v>258</v>
      </c>
      <c r="C198" s="3">
        <v>4</v>
      </c>
      <c r="D198" s="3">
        <v>7200</v>
      </c>
      <c r="E198" s="3" t="s">
        <v>264</v>
      </c>
    </row>
    <row r="199" spans="1:5" hidden="1" outlineLevel="2">
      <c r="A199" s="14">
        <v>42244</v>
      </c>
      <c r="B199" s="3" t="s">
        <v>258</v>
      </c>
      <c r="C199" s="3">
        <v>4</v>
      </c>
      <c r="D199" s="3">
        <v>7200</v>
      </c>
      <c r="E199" s="3" t="s">
        <v>264</v>
      </c>
    </row>
    <row r="200" spans="1:5" hidden="1" outlineLevel="2">
      <c r="A200" s="14">
        <v>42517</v>
      </c>
      <c r="B200" s="3" t="s">
        <v>252</v>
      </c>
      <c r="C200" s="3">
        <v>4</v>
      </c>
      <c r="D200" s="3">
        <v>8800</v>
      </c>
      <c r="E200" s="3" t="s">
        <v>264</v>
      </c>
    </row>
    <row r="201" spans="1:5" hidden="1" outlineLevel="2">
      <c r="A201" s="14">
        <v>41023</v>
      </c>
      <c r="B201" s="3" t="s">
        <v>254</v>
      </c>
      <c r="C201" s="3">
        <v>5</v>
      </c>
      <c r="D201" s="3">
        <v>13500</v>
      </c>
      <c r="E201" s="3" t="s">
        <v>264</v>
      </c>
    </row>
    <row r="202" spans="1:5" hidden="1" outlineLevel="2">
      <c r="A202" s="14">
        <v>41091</v>
      </c>
      <c r="B202" s="3" t="s">
        <v>252</v>
      </c>
      <c r="C202" s="3">
        <v>5</v>
      </c>
      <c r="D202" s="3">
        <v>11000</v>
      </c>
      <c r="E202" s="3" t="s">
        <v>264</v>
      </c>
    </row>
    <row r="203" spans="1:5" hidden="1" outlineLevel="2">
      <c r="A203" s="14">
        <v>41092</v>
      </c>
      <c r="B203" s="3" t="s">
        <v>254</v>
      </c>
      <c r="C203" s="3">
        <v>5</v>
      </c>
      <c r="D203" s="3">
        <v>13500</v>
      </c>
      <c r="E203" s="3" t="s">
        <v>264</v>
      </c>
    </row>
    <row r="204" spans="1:5" hidden="1" outlineLevel="2">
      <c r="A204" s="14">
        <v>41092</v>
      </c>
      <c r="B204" s="3" t="s">
        <v>256</v>
      </c>
      <c r="C204" s="3">
        <v>5</v>
      </c>
      <c r="D204" s="3">
        <v>19000</v>
      </c>
      <c r="E204" s="3" t="s">
        <v>264</v>
      </c>
    </row>
    <row r="205" spans="1:5" hidden="1" outlineLevel="2">
      <c r="A205" s="14">
        <v>41836</v>
      </c>
      <c r="B205" s="3" t="s">
        <v>254</v>
      </c>
      <c r="C205" s="3">
        <v>5</v>
      </c>
      <c r="D205" s="3">
        <v>13500</v>
      </c>
      <c r="E205" s="3" t="s">
        <v>264</v>
      </c>
    </row>
    <row r="206" spans="1:5" hidden="1" outlineLevel="2">
      <c r="A206" s="14">
        <v>41836</v>
      </c>
      <c r="B206" s="3" t="s">
        <v>256</v>
      </c>
      <c r="C206" s="3">
        <v>5</v>
      </c>
      <c r="D206" s="3">
        <v>19000</v>
      </c>
      <c r="E206" s="3" t="s">
        <v>264</v>
      </c>
    </row>
    <row r="207" spans="1:5" hidden="1" outlineLevel="2">
      <c r="A207" s="14">
        <v>41836</v>
      </c>
      <c r="B207" s="3" t="s">
        <v>262</v>
      </c>
      <c r="C207" s="3">
        <v>5</v>
      </c>
      <c r="D207" s="3">
        <v>12500</v>
      </c>
      <c r="E207" s="3" t="s">
        <v>264</v>
      </c>
    </row>
    <row r="208" spans="1:5" hidden="1" outlineLevel="2">
      <c r="A208" s="14">
        <v>42740</v>
      </c>
      <c r="B208" s="3" t="s">
        <v>256</v>
      </c>
      <c r="C208" s="3">
        <v>5</v>
      </c>
      <c r="D208" s="3">
        <v>19000</v>
      </c>
      <c r="E208" s="3" t="s">
        <v>264</v>
      </c>
    </row>
    <row r="209" spans="1:5" hidden="1" outlineLevel="2">
      <c r="A209" s="14">
        <v>42594</v>
      </c>
      <c r="B209" s="3" t="s">
        <v>254</v>
      </c>
      <c r="C209" s="3">
        <v>7</v>
      </c>
      <c r="D209" s="3">
        <v>18900</v>
      </c>
      <c r="E209" s="3" t="s">
        <v>264</v>
      </c>
    </row>
    <row r="210" spans="1:5" hidden="1" outlineLevel="2">
      <c r="A210" s="14">
        <v>41090</v>
      </c>
      <c r="B210" s="3" t="s">
        <v>250</v>
      </c>
      <c r="C210" s="3">
        <v>8</v>
      </c>
      <c r="D210" s="3">
        <v>28800</v>
      </c>
      <c r="E210" s="3" t="s">
        <v>264</v>
      </c>
    </row>
    <row r="211" spans="1:5" hidden="1" outlineLevel="2">
      <c r="A211" s="14">
        <v>41091</v>
      </c>
      <c r="B211" s="3" t="s">
        <v>260</v>
      </c>
      <c r="C211" s="3">
        <v>8</v>
      </c>
      <c r="D211" s="3">
        <v>12000</v>
      </c>
      <c r="E211" s="3" t="s">
        <v>264</v>
      </c>
    </row>
    <row r="212" spans="1:5" hidden="1" outlineLevel="2">
      <c r="A212" s="14">
        <v>41754</v>
      </c>
      <c r="B212" s="3" t="s">
        <v>262</v>
      </c>
      <c r="C212" s="3">
        <v>8</v>
      </c>
      <c r="D212" s="3">
        <v>20000</v>
      </c>
      <c r="E212" s="3" t="s">
        <v>264</v>
      </c>
    </row>
    <row r="213" spans="1:5" hidden="1" outlineLevel="2">
      <c r="A213" s="14">
        <v>41754</v>
      </c>
      <c r="B213" s="3" t="s">
        <v>250</v>
      </c>
      <c r="C213" s="3">
        <v>8</v>
      </c>
      <c r="D213" s="3">
        <v>28800</v>
      </c>
      <c r="E213" s="3" t="s">
        <v>264</v>
      </c>
    </row>
    <row r="214" spans="1:5" hidden="1" outlineLevel="2">
      <c r="A214" s="14">
        <v>41780</v>
      </c>
      <c r="B214" s="3" t="s">
        <v>260</v>
      </c>
      <c r="C214" s="3">
        <v>8</v>
      </c>
      <c r="D214" s="3">
        <v>12000</v>
      </c>
      <c r="E214" s="3" t="s">
        <v>264</v>
      </c>
    </row>
    <row r="215" spans="1:5" hidden="1" outlineLevel="2">
      <c r="A215" s="14">
        <v>41090</v>
      </c>
      <c r="B215" s="3" t="s">
        <v>262</v>
      </c>
      <c r="C215" s="3">
        <v>10</v>
      </c>
      <c r="D215" s="3">
        <v>25000</v>
      </c>
      <c r="E215" s="3" t="s">
        <v>264</v>
      </c>
    </row>
    <row r="216" spans="1:5" hidden="1" outlineLevel="2">
      <c r="A216" s="14">
        <v>41784</v>
      </c>
      <c r="B216" s="3" t="s">
        <v>258</v>
      </c>
      <c r="C216" s="3">
        <v>10</v>
      </c>
      <c r="D216" s="3">
        <v>18000</v>
      </c>
      <c r="E216" s="3" t="s">
        <v>264</v>
      </c>
    </row>
    <row r="217" spans="1:5" hidden="1" outlineLevel="2">
      <c r="A217" s="14">
        <v>42175</v>
      </c>
      <c r="B217" s="3" t="s">
        <v>250</v>
      </c>
      <c r="C217" s="3">
        <v>10</v>
      </c>
      <c r="D217" s="3">
        <v>36000</v>
      </c>
      <c r="E217" s="3" t="s">
        <v>264</v>
      </c>
    </row>
    <row r="218" spans="1:5" hidden="1" outlineLevel="2">
      <c r="A218" s="14">
        <v>42213</v>
      </c>
      <c r="B218" s="3" t="s">
        <v>260</v>
      </c>
      <c r="C218" s="3">
        <v>10</v>
      </c>
      <c r="D218" s="3">
        <v>15000</v>
      </c>
      <c r="E218" s="3" t="s">
        <v>264</v>
      </c>
    </row>
    <row r="219" spans="1:5" hidden="1" outlineLevel="2">
      <c r="A219" s="14">
        <v>41661</v>
      </c>
      <c r="B219" s="3" t="s">
        <v>252</v>
      </c>
      <c r="C219" s="3">
        <v>12</v>
      </c>
      <c r="D219" s="3">
        <v>26400</v>
      </c>
      <c r="E219" s="3" t="s">
        <v>264</v>
      </c>
    </row>
    <row r="220" spans="1:5" hidden="1" outlineLevel="2">
      <c r="A220" s="14">
        <v>41718</v>
      </c>
      <c r="B220" s="3" t="s">
        <v>254</v>
      </c>
      <c r="C220" s="3">
        <v>12</v>
      </c>
      <c r="D220" s="3">
        <v>32400</v>
      </c>
      <c r="E220" s="3" t="s">
        <v>264</v>
      </c>
    </row>
    <row r="221" spans="1:5" hidden="1" outlineLevel="2">
      <c r="A221" s="14">
        <v>41718</v>
      </c>
      <c r="B221" s="3" t="s">
        <v>256</v>
      </c>
      <c r="C221" s="3">
        <v>12</v>
      </c>
      <c r="D221" s="3">
        <v>45600</v>
      </c>
      <c r="E221" s="3" t="s">
        <v>264</v>
      </c>
    </row>
    <row r="222" spans="1:5" hidden="1" outlineLevel="2">
      <c r="A222" s="14">
        <v>42023</v>
      </c>
      <c r="B222" s="3" t="s">
        <v>252</v>
      </c>
      <c r="C222" s="3">
        <v>14</v>
      </c>
      <c r="D222" s="3">
        <v>30800</v>
      </c>
      <c r="E222" s="3" t="s">
        <v>264</v>
      </c>
    </row>
    <row r="223" spans="1:5" hidden="1" outlineLevel="2">
      <c r="A223" s="14">
        <v>42072</v>
      </c>
      <c r="B223" s="3" t="s">
        <v>254</v>
      </c>
      <c r="C223" s="3">
        <v>14</v>
      </c>
      <c r="D223" s="3">
        <v>37800</v>
      </c>
      <c r="E223" s="3" t="s">
        <v>264</v>
      </c>
    </row>
    <row r="224" spans="1:5" hidden="1" outlineLevel="2">
      <c r="A224" s="14">
        <v>42074</v>
      </c>
      <c r="B224" s="3" t="s">
        <v>256</v>
      </c>
      <c r="C224" s="3">
        <v>14</v>
      </c>
      <c r="D224" s="3">
        <v>53200</v>
      </c>
      <c r="E224" s="3" t="s">
        <v>264</v>
      </c>
    </row>
    <row r="225" spans="1:5" hidden="1" outlineLevel="2">
      <c r="A225" s="14">
        <v>42145</v>
      </c>
      <c r="B225" s="3" t="s">
        <v>262</v>
      </c>
      <c r="C225" s="3">
        <v>14</v>
      </c>
      <c r="D225" s="3">
        <v>35000</v>
      </c>
      <c r="E225" s="3" t="s">
        <v>264</v>
      </c>
    </row>
    <row r="226" spans="1:5" hidden="1" outlineLevel="2">
      <c r="A226" s="14">
        <v>41531</v>
      </c>
      <c r="B226" s="3" t="s">
        <v>260</v>
      </c>
      <c r="C226" s="3">
        <v>15</v>
      </c>
      <c r="D226" s="3">
        <v>22500</v>
      </c>
      <c r="E226" s="3" t="s">
        <v>264</v>
      </c>
    </row>
    <row r="227" spans="1:5" hidden="1" outlineLevel="2">
      <c r="A227" s="14">
        <v>41608</v>
      </c>
      <c r="B227" s="3" t="s">
        <v>258</v>
      </c>
      <c r="C227" s="3">
        <v>15</v>
      </c>
      <c r="D227" s="3">
        <v>27000</v>
      </c>
      <c r="E227" s="3" t="s">
        <v>264</v>
      </c>
    </row>
    <row r="228" spans="1:5" hidden="1" outlineLevel="2">
      <c r="A228" s="14">
        <v>41376</v>
      </c>
      <c r="B228" s="3" t="s">
        <v>262</v>
      </c>
      <c r="C228" s="3">
        <v>20</v>
      </c>
      <c r="D228" s="3">
        <v>50000</v>
      </c>
      <c r="E228" s="3" t="s">
        <v>264</v>
      </c>
    </row>
    <row r="229" spans="1:5" hidden="1" outlineLevel="2">
      <c r="A229" s="14">
        <v>41452</v>
      </c>
      <c r="B229" s="3" t="s">
        <v>250</v>
      </c>
      <c r="C229" s="3">
        <v>20</v>
      </c>
      <c r="D229" s="3">
        <v>72000</v>
      </c>
      <c r="E229" s="3" t="s">
        <v>264</v>
      </c>
    </row>
    <row r="230" spans="1:5" outlineLevel="1" collapsed="1">
      <c r="A230" s="14"/>
      <c r="B230" s="3"/>
      <c r="C230" s="3"/>
      <c r="D230" s="3">
        <f>SUBTOTAL(9,D193:D229)</f>
        <v>838600</v>
      </c>
      <c r="E230" s="17" t="s">
        <v>1460</v>
      </c>
    </row>
    <row r="231" spans="1:5" hidden="1" outlineLevel="2">
      <c r="A231" s="14">
        <v>41800</v>
      </c>
      <c r="B231" s="3" t="s">
        <v>250</v>
      </c>
      <c r="C231" s="3">
        <v>2</v>
      </c>
      <c r="D231" s="3">
        <v>7200</v>
      </c>
      <c r="E231" s="3" t="s">
        <v>263</v>
      </c>
    </row>
    <row r="232" spans="1:5" hidden="1" outlineLevel="2">
      <c r="A232" s="14">
        <v>41811</v>
      </c>
      <c r="B232" s="3" t="s">
        <v>260</v>
      </c>
      <c r="C232" s="3">
        <v>2</v>
      </c>
      <c r="D232" s="3">
        <v>3000</v>
      </c>
      <c r="E232" s="3" t="s">
        <v>263</v>
      </c>
    </row>
    <row r="233" spans="1:5" hidden="1" outlineLevel="2">
      <c r="A233" s="14">
        <v>41023</v>
      </c>
      <c r="B233" s="3" t="s">
        <v>260</v>
      </c>
      <c r="C233" s="3">
        <v>3</v>
      </c>
      <c r="D233" s="3">
        <v>4500</v>
      </c>
      <c r="E233" s="3" t="s">
        <v>263</v>
      </c>
    </row>
    <row r="234" spans="1:5" hidden="1" outlineLevel="2">
      <c r="A234" s="14">
        <v>41090</v>
      </c>
      <c r="B234" s="3" t="s">
        <v>258</v>
      </c>
      <c r="C234" s="3">
        <v>4</v>
      </c>
      <c r="D234" s="3">
        <v>7200</v>
      </c>
      <c r="E234" s="3" t="s">
        <v>263</v>
      </c>
    </row>
    <row r="235" spans="1:5" hidden="1" outlineLevel="2">
      <c r="A235" s="14">
        <v>41838</v>
      </c>
      <c r="B235" s="3" t="s">
        <v>256</v>
      </c>
      <c r="C235" s="3">
        <v>4</v>
      </c>
      <c r="D235" s="3">
        <v>15200</v>
      </c>
      <c r="E235" s="3" t="s">
        <v>263</v>
      </c>
    </row>
    <row r="236" spans="1:5" hidden="1" outlineLevel="2">
      <c r="A236" s="14">
        <v>41953</v>
      </c>
      <c r="B236" s="3" t="s">
        <v>262</v>
      </c>
      <c r="C236" s="3">
        <v>4</v>
      </c>
      <c r="D236" s="3">
        <v>10000</v>
      </c>
      <c r="E236" s="3" t="s">
        <v>263</v>
      </c>
    </row>
    <row r="237" spans="1:5" hidden="1" outlineLevel="2">
      <c r="A237" s="14">
        <v>41966</v>
      </c>
      <c r="B237" s="3" t="s">
        <v>250</v>
      </c>
      <c r="C237" s="3">
        <v>4</v>
      </c>
      <c r="D237" s="3">
        <v>14400</v>
      </c>
      <c r="E237" s="3" t="s">
        <v>263</v>
      </c>
    </row>
    <row r="238" spans="1:5" hidden="1" outlineLevel="2">
      <c r="A238" s="14">
        <v>42225</v>
      </c>
      <c r="B238" s="3" t="s">
        <v>262</v>
      </c>
      <c r="C238" s="3">
        <v>4</v>
      </c>
      <c r="D238" s="3">
        <v>10000</v>
      </c>
      <c r="E238" s="3" t="s">
        <v>263</v>
      </c>
    </row>
    <row r="239" spans="1:5" hidden="1" outlineLevel="2">
      <c r="A239" s="14">
        <v>42244</v>
      </c>
      <c r="B239" s="3" t="s">
        <v>258</v>
      </c>
      <c r="C239" s="3">
        <v>4</v>
      </c>
      <c r="D239" s="3">
        <v>7200</v>
      </c>
      <c r="E239" s="3" t="s">
        <v>263</v>
      </c>
    </row>
    <row r="240" spans="1:5" hidden="1" outlineLevel="2">
      <c r="A240" s="14">
        <v>42491</v>
      </c>
      <c r="B240" s="3" t="s">
        <v>250</v>
      </c>
      <c r="C240" s="3">
        <v>4</v>
      </c>
      <c r="D240" s="3">
        <v>14400</v>
      </c>
      <c r="E240" s="3" t="s">
        <v>263</v>
      </c>
    </row>
    <row r="241" spans="1:5" hidden="1" outlineLevel="2">
      <c r="A241" s="14">
        <v>41091</v>
      </c>
      <c r="B241" s="3" t="s">
        <v>250</v>
      </c>
      <c r="C241" s="3">
        <v>5</v>
      </c>
      <c r="D241" s="3">
        <v>18000</v>
      </c>
      <c r="E241" s="3" t="s">
        <v>263</v>
      </c>
    </row>
    <row r="242" spans="1:5" hidden="1" outlineLevel="2">
      <c r="A242" s="14">
        <v>41092</v>
      </c>
      <c r="B242" s="3" t="s">
        <v>260</v>
      </c>
      <c r="C242" s="3">
        <v>5</v>
      </c>
      <c r="D242" s="3">
        <v>7500</v>
      </c>
      <c r="E242" s="3" t="s">
        <v>263</v>
      </c>
    </row>
    <row r="243" spans="1:5" hidden="1" outlineLevel="2">
      <c r="A243" s="14">
        <v>41836</v>
      </c>
      <c r="B243" s="3" t="s">
        <v>258</v>
      </c>
      <c r="C243" s="3">
        <v>5</v>
      </c>
      <c r="D243" s="3">
        <v>9000</v>
      </c>
      <c r="E243" s="3" t="s">
        <v>263</v>
      </c>
    </row>
    <row r="244" spans="1:5" hidden="1" outlineLevel="2">
      <c r="A244" s="14">
        <v>41836</v>
      </c>
      <c r="B244" s="3" t="s">
        <v>254</v>
      </c>
      <c r="C244" s="3">
        <v>5</v>
      </c>
      <c r="D244" s="3">
        <v>13500</v>
      </c>
      <c r="E244" s="3" t="s">
        <v>263</v>
      </c>
    </row>
    <row r="245" spans="1:5" hidden="1" outlineLevel="2">
      <c r="A245" s="14">
        <v>41836</v>
      </c>
      <c r="B245" s="3" t="s">
        <v>252</v>
      </c>
      <c r="C245" s="3">
        <v>5</v>
      </c>
      <c r="D245" s="3">
        <v>11000</v>
      </c>
      <c r="E245" s="3" t="s">
        <v>263</v>
      </c>
    </row>
    <row r="246" spans="1:5" hidden="1" outlineLevel="2">
      <c r="A246" s="14">
        <v>42758</v>
      </c>
      <c r="B246" s="3" t="s">
        <v>252</v>
      </c>
      <c r="C246" s="3">
        <v>5</v>
      </c>
      <c r="D246" s="3">
        <v>11000</v>
      </c>
      <c r="E246" s="3" t="s">
        <v>263</v>
      </c>
    </row>
    <row r="247" spans="1:5" hidden="1" outlineLevel="2">
      <c r="A247" s="14">
        <v>42572</v>
      </c>
      <c r="B247" s="3" t="s">
        <v>260</v>
      </c>
      <c r="C247" s="3">
        <v>7</v>
      </c>
      <c r="D247" s="3">
        <v>10500</v>
      </c>
      <c r="E247" s="3" t="s">
        <v>263</v>
      </c>
    </row>
    <row r="248" spans="1:5" hidden="1" outlineLevel="2">
      <c r="A248" s="14">
        <v>42627</v>
      </c>
      <c r="B248" s="3" t="s">
        <v>258</v>
      </c>
      <c r="C248" s="3">
        <v>7</v>
      </c>
      <c r="D248" s="3">
        <v>12600</v>
      </c>
      <c r="E248" s="3" t="s">
        <v>263</v>
      </c>
    </row>
    <row r="249" spans="1:5" hidden="1" outlineLevel="2">
      <c r="A249" s="14">
        <v>41090</v>
      </c>
      <c r="B249" s="3" t="s">
        <v>256</v>
      </c>
      <c r="C249" s="3">
        <v>8</v>
      </c>
      <c r="D249" s="3">
        <v>30400</v>
      </c>
      <c r="E249" s="3" t="s">
        <v>263</v>
      </c>
    </row>
    <row r="250" spans="1:5" hidden="1" outlineLevel="2">
      <c r="A250" s="14">
        <v>41091</v>
      </c>
      <c r="B250" s="3" t="s">
        <v>262</v>
      </c>
      <c r="C250" s="3">
        <v>8</v>
      </c>
      <c r="D250" s="3">
        <v>20000</v>
      </c>
      <c r="E250" s="3" t="s">
        <v>263</v>
      </c>
    </row>
    <row r="251" spans="1:5" hidden="1" outlineLevel="2">
      <c r="A251" s="14">
        <v>41718</v>
      </c>
      <c r="B251" s="3" t="s">
        <v>252</v>
      </c>
      <c r="C251" s="3">
        <v>8</v>
      </c>
      <c r="D251" s="3">
        <v>17600</v>
      </c>
      <c r="E251" s="3" t="s">
        <v>263</v>
      </c>
    </row>
    <row r="252" spans="1:5" hidden="1" outlineLevel="2">
      <c r="A252" s="14">
        <v>41754</v>
      </c>
      <c r="B252" s="3" t="s">
        <v>254</v>
      </c>
      <c r="C252" s="3">
        <v>8</v>
      </c>
      <c r="D252" s="3">
        <v>21600</v>
      </c>
      <c r="E252" s="3" t="s">
        <v>263</v>
      </c>
    </row>
    <row r="253" spans="1:5" hidden="1" outlineLevel="2">
      <c r="A253" s="14">
        <v>41754</v>
      </c>
      <c r="B253" s="3" t="s">
        <v>256</v>
      </c>
      <c r="C253" s="3">
        <v>8</v>
      </c>
      <c r="D253" s="3">
        <v>30400</v>
      </c>
      <c r="E253" s="3" t="s">
        <v>263</v>
      </c>
    </row>
    <row r="254" spans="1:5" hidden="1" outlineLevel="2">
      <c r="A254" s="14">
        <v>41782</v>
      </c>
      <c r="B254" s="3" t="s">
        <v>262</v>
      </c>
      <c r="C254" s="3">
        <v>8</v>
      </c>
      <c r="D254" s="3">
        <v>20000</v>
      </c>
      <c r="E254" s="3" t="s">
        <v>263</v>
      </c>
    </row>
    <row r="255" spans="1:5" hidden="1" outlineLevel="2">
      <c r="A255" s="14">
        <v>41090</v>
      </c>
      <c r="B255" s="3" t="s">
        <v>254</v>
      </c>
      <c r="C255" s="3">
        <v>10</v>
      </c>
      <c r="D255" s="3">
        <v>27000</v>
      </c>
      <c r="E255" s="3" t="s">
        <v>263</v>
      </c>
    </row>
    <row r="256" spans="1:5" hidden="1" outlineLevel="2">
      <c r="A256" s="14">
        <v>41090</v>
      </c>
      <c r="B256" s="3" t="s">
        <v>252</v>
      </c>
      <c r="C256" s="3">
        <v>10</v>
      </c>
      <c r="D256" s="3">
        <v>22000</v>
      </c>
      <c r="E256" s="3" t="s">
        <v>263</v>
      </c>
    </row>
    <row r="257" spans="1:5" hidden="1" outlineLevel="2">
      <c r="A257" s="14">
        <v>42154</v>
      </c>
      <c r="B257" s="3" t="s">
        <v>254</v>
      </c>
      <c r="C257" s="3">
        <v>10</v>
      </c>
      <c r="D257" s="3">
        <v>27000</v>
      </c>
      <c r="E257" s="3" t="s">
        <v>263</v>
      </c>
    </row>
    <row r="258" spans="1:5" hidden="1" outlineLevel="2">
      <c r="A258" s="14">
        <v>42187</v>
      </c>
      <c r="B258" s="3" t="s">
        <v>256</v>
      </c>
      <c r="C258" s="3">
        <v>10</v>
      </c>
      <c r="D258" s="3">
        <v>38000</v>
      </c>
      <c r="E258" s="3" t="s">
        <v>263</v>
      </c>
    </row>
    <row r="259" spans="1:5" hidden="1" outlineLevel="2">
      <c r="A259" s="14">
        <v>41642</v>
      </c>
      <c r="B259" s="3" t="s">
        <v>250</v>
      </c>
      <c r="C259" s="3">
        <v>12</v>
      </c>
      <c r="D259" s="3">
        <v>43200</v>
      </c>
      <c r="E259" s="3" t="s">
        <v>263</v>
      </c>
    </row>
    <row r="260" spans="1:5" hidden="1" outlineLevel="2">
      <c r="A260" s="14">
        <v>41680</v>
      </c>
      <c r="B260" s="3" t="s">
        <v>260</v>
      </c>
      <c r="C260" s="3">
        <v>12</v>
      </c>
      <c r="D260" s="3">
        <v>18000</v>
      </c>
      <c r="E260" s="3" t="s">
        <v>263</v>
      </c>
    </row>
    <row r="261" spans="1:5" hidden="1" outlineLevel="2">
      <c r="A261" s="14">
        <v>41718</v>
      </c>
      <c r="B261" s="3" t="s">
        <v>258</v>
      </c>
      <c r="C261" s="3">
        <v>12</v>
      </c>
      <c r="D261" s="3">
        <v>21600</v>
      </c>
      <c r="E261" s="3" t="s">
        <v>263</v>
      </c>
    </row>
    <row r="262" spans="1:5" hidden="1" outlineLevel="2">
      <c r="A262" s="14">
        <v>42067</v>
      </c>
      <c r="B262" s="3" t="s">
        <v>260</v>
      </c>
      <c r="C262" s="3">
        <v>14</v>
      </c>
      <c r="D262" s="3">
        <v>21000</v>
      </c>
      <c r="E262" s="3" t="s">
        <v>263</v>
      </c>
    </row>
    <row r="263" spans="1:5" hidden="1" outlineLevel="2">
      <c r="A263" s="14">
        <v>42073</v>
      </c>
      <c r="B263" s="3" t="s">
        <v>258</v>
      </c>
      <c r="C263" s="3">
        <v>14</v>
      </c>
      <c r="D263" s="3">
        <v>25200</v>
      </c>
      <c r="E263" s="3" t="s">
        <v>263</v>
      </c>
    </row>
    <row r="264" spans="1:5" hidden="1" outlineLevel="2">
      <c r="A264" s="14">
        <v>42112</v>
      </c>
      <c r="B264" s="3" t="s">
        <v>252</v>
      </c>
      <c r="C264" s="3">
        <v>14</v>
      </c>
      <c r="D264" s="3">
        <v>30800</v>
      </c>
      <c r="E264" s="3" t="s">
        <v>263</v>
      </c>
    </row>
    <row r="265" spans="1:5" hidden="1" outlineLevel="2">
      <c r="A265" s="14">
        <v>41471</v>
      </c>
      <c r="B265" s="3" t="s">
        <v>256</v>
      </c>
      <c r="C265" s="3">
        <v>15</v>
      </c>
      <c r="D265" s="3">
        <v>57000</v>
      </c>
      <c r="E265" s="3" t="s">
        <v>263</v>
      </c>
    </row>
    <row r="266" spans="1:5" hidden="1" outlineLevel="2">
      <c r="A266" s="14">
        <v>41566</v>
      </c>
      <c r="B266" s="3" t="s">
        <v>262</v>
      </c>
      <c r="C266" s="3">
        <v>15</v>
      </c>
      <c r="D266" s="3">
        <v>37500</v>
      </c>
      <c r="E266" s="3" t="s">
        <v>263</v>
      </c>
    </row>
    <row r="267" spans="1:5" hidden="1" outlineLevel="2">
      <c r="A267" s="14">
        <v>41372</v>
      </c>
      <c r="B267" s="3" t="s">
        <v>252</v>
      </c>
      <c r="C267" s="3">
        <v>20</v>
      </c>
      <c r="D267" s="3">
        <v>44000</v>
      </c>
      <c r="E267" s="3" t="s">
        <v>263</v>
      </c>
    </row>
    <row r="268" spans="1:5" hidden="1" outlineLevel="2">
      <c r="A268" s="14">
        <v>41405</v>
      </c>
      <c r="B268" s="3" t="s">
        <v>254</v>
      </c>
      <c r="C268" s="3">
        <v>20</v>
      </c>
      <c r="D268" s="3">
        <v>54000</v>
      </c>
      <c r="E268" s="3" t="s">
        <v>263</v>
      </c>
    </row>
    <row r="269" spans="1:5" outlineLevel="1" collapsed="1">
      <c r="A269" s="14"/>
      <c r="B269" s="3"/>
      <c r="C269" s="3"/>
      <c r="D269" s="3">
        <f>SUBTOTAL(9,D231:D268)</f>
        <v>792500</v>
      </c>
      <c r="E269" s="17" t="s">
        <v>1461</v>
      </c>
    </row>
    <row r="270" spans="1:5" hidden="1" outlineLevel="2">
      <c r="A270" s="14">
        <v>41784</v>
      </c>
      <c r="B270" s="3" t="s">
        <v>252</v>
      </c>
      <c r="C270" s="3">
        <v>2</v>
      </c>
      <c r="D270" s="3">
        <v>4400</v>
      </c>
      <c r="E270" s="3" t="s">
        <v>253</v>
      </c>
    </row>
    <row r="271" spans="1:5" hidden="1" outlineLevel="2">
      <c r="A271" s="14">
        <v>41811</v>
      </c>
      <c r="B271" s="3" t="s">
        <v>254</v>
      </c>
      <c r="C271" s="3">
        <v>2</v>
      </c>
      <c r="D271" s="3">
        <v>5400</v>
      </c>
      <c r="E271" s="3" t="s">
        <v>253</v>
      </c>
    </row>
    <row r="272" spans="1:5" hidden="1" outlineLevel="2">
      <c r="A272" s="14">
        <v>41090</v>
      </c>
      <c r="B272" s="3" t="s">
        <v>262</v>
      </c>
      <c r="C272" s="3">
        <v>4</v>
      </c>
      <c r="D272" s="3">
        <v>10000</v>
      </c>
      <c r="E272" s="3" t="s">
        <v>253</v>
      </c>
    </row>
    <row r="273" spans="1:5" hidden="1" outlineLevel="2">
      <c r="A273" s="14">
        <v>41837</v>
      </c>
      <c r="B273" s="3" t="s">
        <v>260</v>
      </c>
      <c r="C273" s="3">
        <v>4</v>
      </c>
      <c r="D273" s="3">
        <v>6000</v>
      </c>
      <c r="E273" s="3" t="s">
        <v>253</v>
      </c>
    </row>
    <row r="274" spans="1:5" hidden="1" outlineLevel="2">
      <c r="A274" s="14">
        <v>41840</v>
      </c>
      <c r="B274" s="3" t="s">
        <v>258</v>
      </c>
      <c r="C274" s="3">
        <v>4</v>
      </c>
      <c r="D274" s="3">
        <v>7200</v>
      </c>
      <c r="E274" s="3" t="s">
        <v>253</v>
      </c>
    </row>
    <row r="275" spans="1:5" hidden="1" outlineLevel="2">
      <c r="A275" s="14">
        <v>41966</v>
      </c>
      <c r="B275" s="3" t="s">
        <v>252</v>
      </c>
      <c r="C275" s="3">
        <v>4</v>
      </c>
      <c r="D275" s="3">
        <v>8800</v>
      </c>
      <c r="E275" s="3" t="s">
        <v>253</v>
      </c>
    </row>
    <row r="276" spans="1:5" hidden="1" outlineLevel="2">
      <c r="A276" s="14">
        <v>42244</v>
      </c>
      <c r="B276" s="3" t="s">
        <v>252</v>
      </c>
      <c r="C276" s="3">
        <v>4</v>
      </c>
      <c r="D276" s="3">
        <v>8800</v>
      </c>
      <c r="E276" s="3" t="s">
        <v>253</v>
      </c>
    </row>
    <row r="277" spans="1:5" hidden="1" outlineLevel="2">
      <c r="A277" s="14">
        <v>41091</v>
      </c>
      <c r="B277" s="3" t="s">
        <v>254</v>
      </c>
      <c r="C277" s="3">
        <v>5</v>
      </c>
      <c r="D277" s="3">
        <v>13500</v>
      </c>
      <c r="E277" s="3" t="s">
        <v>253</v>
      </c>
    </row>
    <row r="278" spans="1:5" hidden="1" outlineLevel="2">
      <c r="A278" s="14">
        <v>41091</v>
      </c>
      <c r="B278" s="3" t="s">
        <v>252</v>
      </c>
      <c r="C278" s="3">
        <v>5</v>
      </c>
      <c r="D278" s="3">
        <v>11000</v>
      </c>
      <c r="E278" s="3" t="s">
        <v>253</v>
      </c>
    </row>
    <row r="279" spans="1:5" hidden="1" outlineLevel="2">
      <c r="A279" s="14">
        <v>41092</v>
      </c>
      <c r="B279" s="3" t="s">
        <v>256</v>
      </c>
      <c r="C279" s="3">
        <v>5</v>
      </c>
      <c r="D279" s="3">
        <v>19000</v>
      </c>
      <c r="E279" s="3" t="s">
        <v>253</v>
      </c>
    </row>
    <row r="280" spans="1:5" hidden="1" outlineLevel="2">
      <c r="A280" s="14">
        <v>41836</v>
      </c>
      <c r="B280" s="3" t="s">
        <v>256</v>
      </c>
      <c r="C280" s="3">
        <v>5</v>
      </c>
      <c r="D280" s="3">
        <v>19000</v>
      </c>
      <c r="E280" s="3" t="s">
        <v>253</v>
      </c>
    </row>
    <row r="281" spans="1:5" hidden="1" outlineLevel="2">
      <c r="A281" s="14">
        <v>41836</v>
      </c>
      <c r="B281" s="3" t="s">
        <v>262</v>
      </c>
      <c r="C281" s="3">
        <v>5</v>
      </c>
      <c r="D281" s="3">
        <v>12500</v>
      </c>
      <c r="E281" s="3" t="s">
        <v>253</v>
      </c>
    </row>
    <row r="282" spans="1:5" hidden="1" outlineLevel="2">
      <c r="A282" s="14">
        <v>41836</v>
      </c>
      <c r="B282" s="3" t="s">
        <v>250</v>
      </c>
      <c r="C282" s="3">
        <v>5</v>
      </c>
      <c r="D282" s="3">
        <v>18000</v>
      </c>
      <c r="E282" s="3" t="s">
        <v>253</v>
      </c>
    </row>
    <row r="283" spans="1:5" hidden="1" outlineLevel="2">
      <c r="A283" s="14">
        <v>42740</v>
      </c>
      <c r="B283" s="3" t="s">
        <v>262</v>
      </c>
      <c r="C283" s="3">
        <v>5</v>
      </c>
      <c r="D283" s="3">
        <v>12500</v>
      </c>
      <c r="E283" s="3" t="s">
        <v>253</v>
      </c>
    </row>
    <row r="284" spans="1:5" hidden="1" outlineLevel="2">
      <c r="A284" s="14">
        <v>42517</v>
      </c>
      <c r="B284" s="3" t="s">
        <v>254</v>
      </c>
      <c r="C284" s="3">
        <v>7</v>
      </c>
      <c r="D284" s="3">
        <v>18900</v>
      </c>
      <c r="E284" s="3" t="s">
        <v>253</v>
      </c>
    </row>
    <row r="285" spans="1:5" hidden="1" outlineLevel="2">
      <c r="A285" s="14">
        <v>42594</v>
      </c>
      <c r="B285" s="3" t="s">
        <v>256</v>
      </c>
      <c r="C285" s="3">
        <v>7</v>
      </c>
      <c r="D285" s="3">
        <v>26600</v>
      </c>
      <c r="E285" s="3" t="s">
        <v>253</v>
      </c>
    </row>
    <row r="286" spans="1:5" hidden="1" outlineLevel="2">
      <c r="A286" s="14">
        <v>41090</v>
      </c>
      <c r="B286" s="3" t="s">
        <v>260</v>
      </c>
      <c r="C286" s="3">
        <v>8</v>
      </c>
      <c r="D286" s="3">
        <v>12000</v>
      </c>
      <c r="E286" s="3" t="s">
        <v>253</v>
      </c>
    </row>
    <row r="287" spans="1:5" hidden="1" outlineLevel="2">
      <c r="A287" s="14">
        <v>41091</v>
      </c>
      <c r="B287" s="3" t="s">
        <v>258</v>
      </c>
      <c r="C287" s="3">
        <v>8</v>
      </c>
      <c r="D287" s="3">
        <v>14400</v>
      </c>
      <c r="E287" s="3" t="s">
        <v>253</v>
      </c>
    </row>
    <row r="288" spans="1:5" hidden="1" outlineLevel="2">
      <c r="A288" s="14">
        <v>41754</v>
      </c>
      <c r="B288" s="3" t="s">
        <v>260</v>
      </c>
      <c r="C288" s="3">
        <v>8</v>
      </c>
      <c r="D288" s="3">
        <v>12000</v>
      </c>
      <c r="E288" s="3" t="s">
        <v>253</v>
      </c>
    </row>
    <row r="289" spans="1:5" hidden="1" outlineLevel="2">
      <c r="A289" s="14">
        <v>41754</v>
      </c>
      <c r="B289" s="3" t="s">
        <v>250</v>
      </c>
      <c r="C289" s="3">
        <v>8</v>
      </c>
      <c r="D289" s="3">
        <v>28800</v>
      </c>
      <c r="E289" s="3" t="s">
        <v>253</v>
      </c>
    </row>
    <row r="290" spans="1:5" hidden="1" outlineLevel="2">
      <c r="A290" s="14">
        <v>41023</v>
      </c>
      <c r="B290" s="3" t="s">
        <v>256</v>
      </c>
      <c r="C290" s="3">
        <v>10</v>
      </c>
      <c r="D290" s="3">
        <v>38000</v>
      </c>
      <c r="E290" s="3" t="s">
        <v>253</v>
      </c>
    </row>
    <row r="291" spans="1:5" hidden="1" outlineLevel="2">
      <c r="A291" s="14">
        <v>41090</v>
      </c>
      <c r="B291" s="3" t="s">
        <v>250</v>
      </c>
      <c r="C291" s="3">
        <v>10</v>
      </c>
      <c r="D291" s="3">
        <v>36000</v>
      </c>
      <c r="E291" s="3" t="s">
        <v>253</v>
      </c>
    </row>
    <row r="292" spans="1:5" hidden="1" outlineLevel="2">
      <c r="A292" s="14">
        <v>41780</v>
      </c>
      <c r="B292" s="3" t="s">
        <v>258</v>
      </c>
      <c r="C292" s="3">
        <v>10</v>
      </c>
      <c r="D292" s="3">
        <v>18000</v>
      </c>
      <c r="E292" s="3" t="s">
        <v>253</v>
      </c>
    </row>
    <row r="293" spans="1:5" hidden="1" outlineLevel="2">
      <c r="A293" s="14">
        <v>42175</v>
      </c>
      <c r="B293" s="3" t="s">
        <v>260</v>
      </c>
      <c r="C293" s="3">
        <v>10</v>
      </c>
      <c r="D293" s="3">
        <v>15000</v>
      </c>
      <c r="E293" s="3" t="s">
        <v>253</v>
      </c>
    </row>
    <row r="294" spans="1:5" hidden="1" outlineLevel="2">
      <c r="A294" s="14">
        <v>42213</v>
      </c>
      <c r="B294" s="3" t="s">
        <v>258</v>
      </c>
      <c r="C294" s="3">
        <v>10</v>
      </c>
      <c r="D294" s="3">
        <v>18000</v>
      </c>
      <c r="E294" s="3" t="s">
        <v>253</v>
      </c>
    </row>
    <row r="295" spans="1:5" hidden="1" outlineLevel="2">
      <c r="A295" s="14">
        <v>41661</v>
      </c>
      <c r="B295" s="3" t="s">
        <v>254</v>
      </c>
      <c r="C295" s="3">
        <v>12</v>
      </c>
      <c r="D295" s="3">
        <v>32400</v>
      </c>
      <c r="E295" s="3" t="s">
        <v>253</v>
      </c>
    </row>
    <row r="296" spans="1:5" hidden="1" outlineLevel="2">
      <c r="A296" s="14">
        <v>41718</v>
      </c>
      <c r="B296" s="3" t="s">
        <v>256</v>
      </c>
      <c r="C296" s="3">
        <v>12</v>
      </c>
      <c r="D296" s="3">
        <v>45600</v>
      </c>
      <c r="E296" s="3" t="s">
        <v>253</v>
      </c>
    </row>
    <row r="297" spans="1:5" hidden="1" outlineLevel="2">
      <c r="A297" s="14">
        <v>41718</v>
      </c>
      <c r="B297" s="3" t="s">
        <v>262</v>
      </c>
      <c r="C297" s="3">
        <v>12</v>
      </c>
      <c r="D297" s="3">
        <v>30000</v>
      </c>
      <c r="E297" s="3" t="s">
        <v>253</v>
      </c>
    </row>
    <row r="298" spans="1:5" hidden="1" outlineLevel="2">
      <c r="A298" s="14">
        <v>42023</v>
      </c>
      <c r="B298" s="3" t="s">
        <v>254</v>
      </c>
      <c r="C298" s="3">
        <v>14</v>
      </c>
      <c r="D298" s="3">
        <v>37800</v>
      </c>
      <c r="E298" s="3" t="s">
        <v>253</v>
      </c>
    </row>
    <row r="299" spans="1:5" hidden="1" outlineLevel="2">
      <c r="A299" s="14">
        <v>42072</v>
      </c>
      <c r="B299" s="3" t="s">
        <v>256</v>
      </c>
      <c r="C299" s="3">
        <v>14</v>
      </c>
      <c r="D299" s="3">
        <v>53200</v>
      </c>
      <c r="E299" s="3" t="s">
        <v>253</v>
      </c>
    </row>
    <row r="300" spans="1:5" hidden="1" outlineLevel="2">
      <c r="A300" s="14">
        <v>42074</v>
      </c>
      <c r="B300" s="3" t="s">
        <v>262</v>
      </c>
      <c r="C300" s="3">
        <v>14</v>
      </c>
      <c r="D300" s="3">
        <v>35000</v>
      </c>
      <c r="E300" s="3" t="s">
        <v>253</v>
      </c>
    </row>
    <row r="301" spans="1:5" hidden="1" outlineLevel="2">
      <c r="A301" s="14">
        <v>42145</v>
      </c>
      <c r="B301" s="3" t="s">
        <v>250</v>
      </c>
      <c r="C301" s="3">
        <v>14</v>
      </c>
      <c r="D301" s="3">
        <v>50400</v>
      </c>
      <c r="E301" s="3" t="s">
        <v>253</v>
      </c>
    </row>
    <row r="302" spans="1:5" hidden="1" outlineLevel="2">
      <c r="A302" s="14">
        <v>41531</v>
      </c>
      <c r="B302" s="3" t="s">
        <v>258</v>
      </c>
      <c r="C302" s="3">
        <v>15</v>
      </c>
      <c r="D302" s="3">
        <v>27000</v>
      </c>
      <c r="E302" s="3" t="s">
        <v>253</v>
      </c>
    </row>
    <row r="303" spans="1:5" hidden="1" outlineLevel="2">
      <c r="A303" s="14">
        <v>41608</v>
      </c>
      <c r="B303" s="3" t="s">
        <v>252</v>
      </c>
      <c r="C303" s="3">
        <v>15</v>
      </c>
      <c r="D303" s="3">
        <v>33000</v>
      </c>
      <c r="E303" s="3" t="s">
        <v>253</v>
      </c>
    </row>
    <row r="304" spans="1:5" hidden="1" outlineLevel="2">
      <c r="A304" s="14">
        <v>41092</v>
      </c>
      <c r="B304" s="3" t="s">
        <v>262</v>
      </c>
      <c r="C304" s="3">
        <v>20</v>
      </c>
      <c r="D304" s="3">
        <v>50000</v>
      </c>
      <c r="E304" s="3" t="s">
        <v>253</v>
      </c>
    </row>
    <row r="305" spans="1:5" hidden="1" outlineLevel="2">
      <c r="A305" s="14">
        <v>41376</v>
      </c>
      <c r="B305" s="3" t="s">
        <v>250</v>
      </c>
      <c r="C305" s="3">
        <v>20</v>
      </c>
      <c r="D305" s="3">
        <v>72000</v>
      </c>
      <c r="E305" s="3" t="s">
        <v>253</v>
      </c>
    </row>
    <row r="306" spans="1:5" hidden="1" outlineLevel="2">
      <c r="A306" s="14">
        <v>41452</v>
      </c>
      <c r="B306" s="3" t="s">
        <v>260</v>
      </c>
      <c r="C306" s="3">
        <v>20</v>
      </c>
      <c r="D306" s="3">
        <v>30000</v>
      </c>
      <c r="E306" s="3" t="s">
        <v>253</v>
      </c>
    </row>
    <row r="307" spans="1:5" outlineLevel="1" collapsed="1">
      <c r="A307" s="390"/>
      <c r="B307" s="388"/>
      <c r="C307" s="388"/>
      <c r="D307" s="388">
        <f>SUBTOTAL(9,D270:D306)</f>
        <v>890200</v>
      </c>
      <c r="E307" s="389" t="s">
        <v>1462</v>
      </c>
    </row>
    <row r="308" spans="1:5">
      <c r="A308" s="390"/>
      <c r="B308" s="388"/>
      <c r="C308" s="388"/>
      <c r="D308" s="388">
        <f>SUBTOTAL(9,D2:D306)</f>
        <v>6604200</v>
      </c>
      <c r="E308" s="389" t="s">
        <v>1452</v>
      </c>
    </row>
  </sheetData>
  <sortState xmlns:xlrd2="http://schemas.microsoft.com/office/spreadsheetml/2017/richdata2" ref="A2:E306">
    <sortCondition ref="E2:E306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30CC-5DCF-4851-8F63-F11251625383}">
  <sheetPr>
    <tabColor rgb="FFC00000"/>
  </sheetPr>
  <dimension ref="A1:C104"/>
  <sheetViews>
    <sheetView showGridLines="0" workbookViewId="0">
      <selection activeCell="C1" sqref="C1"/>
    </sheetView>
  </sheetViews>
  <sheetFormatPr defaultRowHeight="15.75" outlineLevelRow="4"/>
  <cols>
    <col min="1" max="1" width="16.5703125" style="11" customWidth="1"/>
    <col min="2" max="2" width="27.42578125" style="11" bestFit="1" customWidth="1"/>
    <col min="3" max="16384" width="9.140625" style="11"/>
  </cols>
  <sheetData>
    <row r="1" spans="1:3" ht="30">
      <c r="A1" s="5" t="s">
        <v>772</v>
      </c>
      <c r="B1" s="5" t="s">
        <v>249</v>
      </c>
      <c r="C1" s="5" t="s">
        <v>248</v>
      </c>
    </row>
    <row r="2" spans="1:3" outlineLevel="4">
      <c r="A2" s="14">
        <v>42023</v>
      </c>
      <c r="B2" s="3" t="s">
        <v>264</v>
      </c>
      <c r="C2" s="3">
        <v>30800</v>
      </c>
    </row>
    <row r="3" spans="1:3" outlineLevel="4">
      <c r="A3" s="14">
        <v>42023</v>
      </c>
      <c r="B3" s="3" t="s">
        <v>257</v>
      </c>
      <c r="C3" s="3">
        <v>35000</v>
      </c>
    </row>
    <row r="4" spans="1:3" outlineLevel="4">
      <c r="A4" s="14">
        <v>42023</v>
      </c>
      <c r="B4" s="3" t="s">
        <v>253</v>
      </c>
      <c r="C4" s="3">
        <v>37800</v>
      </c>
    </row>
    <row r="5" spans="1:3" outlineLevel="4">
      <c r="A5" s="14">
        <v>42023</v>
      </c>
      <c r="B5" s="3" t="s">
        <v>255</v>
      </c>
      <c r="C5" s="3">
        <v>53200</v>
      </c>
    </row>
    <row r="6" spans="1:3" outlineLevel="3">
      <c r="A6" s="391" t="s">
        <v>1491</v>
      </c>
      <c r="B6" s="3"/>
      <c r="C6" s="3">
        <f>SUBTOTAL(3,C2:C5)</f>
        <v>4</v>
      </c>
    </row>
    <row r="7" spans="1:3" outlineLevel="2">
      <c r="A7" s="391" t="s">
        <v>1477</v>
      </c>
      <c r="B7" s="3"/>
      <c r="C7" s="3">
        <f>SUBTOTAL(9,C2:C5)</f>
        <v>156800</v>
      </c>
    </row>
    <row r="8" spans="1:3" outlineLevel="1">
      <c r="A8" s="17" t="s">
        <v>1463</v>
      </c>
      <c r="B8" s="3"/>
      <c r="C8" s="3">
        <f>SUBTOTAL(1,C2:C5)</f>
        <v>39200</v>
      </c>
    </row>
    <row r="9" spans="1:3" outlineLevel="4">
      <c r="A9" s="14">
        <v>42067</v>
      </c>
      <c r="B9" s="3" t="s">
        <v>263</v>
      </c>
      <c r="C9" s="3">
        <v>21000</v>
      </c>
    </row>
    <row r="10" spans="1:3" outlineLevel="4">
      <c r="A10" s="14">
        <v>42067</v>
      </c>
      <c r="B10" s="3" t="s">
        <v>261</v>
      </c>
      <c r="C10" s="3">
        <v>25200</v>
      </c>
    </row>
    <row r="11" spans="1:3" outlineLevel="4">
      <c r="A11" s="14">
        <v>42067</v>
      </c>
      <c r="B11" s="3" t="s">
        <v>259</v>
      </c>
      <c r="C11" s="3">
        <v>30800</v>
      </c>
    </row>
    <row r="12" spans="1:3" outlineLevel="4">
      <c r="A12" s="14">
        <v>42067</v>
      </c>
      <c r="B12" s="3" t="s">
        <v>251</v>
      </c>
      <c r="C12" s="3">
        <v>50400</v>
      </c>
    </row>
    <row r="13" spans="1:3" outlineLevel="3">
      <c r="A13" s="391" t="s">
        <v>1492</v>
      </c>
      <c r="B13" s="3"/>
      <c r="C13" s="3">
        <f>SUBTOTAL(3,C9:C12)</f>
        <v>4</v>
      </c>
    </row>
    <row r="14" spans="1:3" outlineLevel="2">
      <c r="A14" s="391" t="s">
        <v>1478</v>
      </c>
      <c r="B14" s="3"/>
      <c r="C14" s="3">
        <f>SUBTOTAL(9,C9:C12)</f>
        <v>127400</v>
      </c>
    </row>
    <row r="15" spans="1:3" outlineLevel="1">
      <c r="A15" s="391" t="s">
        <v>1464</v>
      </c>
      <c r="B15" s="3"/>
      <c r="C15" s="3">
        <f>SUBTOTAL(1,C9:C12)</f>
        <v>31850</v>
      </c>
    </row>
    <row r="16" spans="1:3" outlineLevel="4">
      <c r="A16" s="14">
        <v>42072</v>
      </c>
      <c r="B16" s="3" t="s">
        <v>255</v>
      </c>
      <c r="C16" s="3">
        <v>35000</v>
      </c>
    </row>
    <row r="17" spans="1:3" outlineLevel="4">
      <c r="A17" s="14">
        <v>42072</v>
      </c>
      <c r="B17" s="3" t="s">
        <v>264</v>
      </c>
      <c r="C17" s="3">
        <v>37800</v>
      </c>
    </row>
    <row r="18" spans="1:3" outlineLevel="4">
      <c r="A18" s="14">
        <v>42072</v>
      </c>
      <c r="B18" s="3" t="s">
        <v>257</v>
      </c>
      <c r="C18" s="3">
        <v>50400</v>
      </c>
    </row>
    <row r="19" spans="1:3" outlineLevel="4">
      <c r="A19" s="14">
        <v>42072</v>
      </c>
      <c r="B19" s="3" t="s">
        <v>253</v>
      </c>
      <c r="C19" s="3">
        <v>53200</v>
      </c>
    </row>
    <row r="20" spans="1:3" outlineLevel="3">
      <c r="A20" s="391" t="s">
        <v>1493</v>
      </c>
      <c r="B20" s="3"/>
      <c r="C20" s="3">
        <f>SUBTOTAL(3,C16:C19)</f>
        <v>4</v>
      </c>
    </row>
    <row r="21" spans="1:3" outlineLevel="2">
      <c r="A21" s="391" t="s">
        <v>1479</v>
      </c>
      <c r="B21" s="3"/>
      <c r="C21" s="3">
        <f>SUBTOTAL(9,C16:C19)</f>
        <v>176400</v>
      </c>
    </row>
    <row r="22" spans="1:3" outlineLevel="1">
      <c r="A22" s="391" t="s">
        <v>1465</v>
      </c>
      <c r="B22" s="3"/>
      <c r="C22" s="3">
        <f>SUBTOTAL(1,C16:C19)</f>
        <v>44100</v>
      </c>
    </row>
    <row r="23" spans="1:3" outlineLevel="4">
      <c r="A23" s="14">
        <v>42073</v>
      </c>
      <c r="B23" s="3" t="s">
        <v>251</v>
      </c>
      <c r="C23" s="3">
        <v>21000</v>
      </c>
    </row>
    <row r="24" spans="1:3" outlineLevel="4">
      <c r="A24" s="14">
        <v>42073</v>
      </c>
      <c r="B24" s="3" t="s">
        <v>263</v>
      </c>
      <c r="C24" s="3">
        <v>25200</v>
      </c>
    </row>
    <row r="25" spans="1:3" outlineLevel="4">
      <c r="A25" s="14">
        <v>42073</v>
      </c>
      <c r="B25" s="3" t="s">
        <v>261</v>
      </c>
      <c r="C25" s="3">
        <v>30800</v>
      </c>
    </row>
    <row r="26" spans="1:3" outlineLevel="4">
      <c r="A26" s="14">
        <v>42073</v>
      </c>
      <c r="B26" s="3" t="s">
        <v>259</v>
      </c>
      <c r="C26" s="3">
        <v>37800</v>
      </c>
    </row>
    <row r="27" spans="1:3" outlineLevel="3">
      <c r="A27" s="391" t="s">
        <v>1494</v>
      </c>
      <c r="B27" s="3"/>
      <c r="C27" s="3">
        <f>SUBTOTAL(3,C23:C26)</f>
        <v>4</v>
      </c>
    </row>
    <row r="28" spans="1:3" outlineLevel="2">
      <c r="A28" s="391" t="s">
        <v>1480</v>
      </c>
      <c r="B28" s="3"/>
      <c r="C28" s="3">
        <f>SUBTOTAL(9,C23:C26)</f>
        <v>114800</v>
      </c>
    </row>
    <row r="29" spans="1:3" outlineLevel="1">
      <c r="A29" s="391" t="s">
        <v>1466</v>
      </c>
      <c r="B29" s="3"/>
      <c r="C29" s="3">
        <f>SUBTOTAL(1,C23:C26)</f>
        <v>28700</v>
      </c>
    </row>
    <row r="30" spans="1:3" outlineLevel="4">
      <c r="A30" s="14">
        <v>42074</v>
      </c>
      <c r="B30" s="3" t="s">
        <v>257</v>
      </c>
      <c r="C30" s="3">
        <v>21000</v>
      </c>
    </row>
    <row r="31" spans="1:3" outlineLevel="4">
      <c r="A31" s="14">
        <v>42074</v>
      </c>
      <c r="B31" s="3" t="s">
        <v>253</v>
      </c>
      <c r="C31" s="3">
        <v>35000</v>
      </c>
    </row>
    <row r="32" spans="1:3" outlineLevel="4">
      <c r="A32" s="14">
        <v>42074</v>
      </c>
      <c r="B32" s="3" t="s">
        <v>255</v>
      </c>
      <c r="C32" s="3">
        <v>50400</v>
      </c>
    </row>
    <row r="33" spans="1:3" outlineLevel="4">
      <c r="A33" s="14">
        <v>42074</v>
      </c>
      <c r="B33" s="3" t="s">
        <v>264</v>
      </c>
      <c r="C33" s="3">
        <v>53200</v>
      </c>
    </row>
    <row r="34" spans="1:3" outlineLevel="3">
      <c r="A34" s="391" t="s">
        <v>1495</v>
      </c>
      <c r="B34" s="3"/>
      <c r="C34" s="3">
        <f>SUBTOTAL(3,C30:C33)</f>
        <v>4</v>
      </c>
    </row>
    <row r="35" spans="1:3" outlineLevel="2">
      <c r="A35" s="391" t="s">
        <v>1481</v>
      </c>
      <c r="B35" s="3"/>
      <c r="C35" s="3">
        <f>SUBTOTAL(9,C30:C33)</f>
        <v>159600</v>
      </c>
    </row>
    <row r="36" spans="1:3" outlineLevel="1">
      <c r="A36" s="391" t="s">
        <v>1467</v>
      </c>
      <c r="B36" s="3"/>
      <c r="C36" s="3">
        <f>SUBTOTAL(1,C30:C33)</f>
        <v>39900</v>
      </c>
    </row>
    <row r="37" spans="1:3" outlineLevel="4">
      <c r="A37" s="14">
        <v>42112</v>
      </c>
      <c r="B37" s="3" t="s">
        <v>251</v>
      </c>
      <c r="C37" s="3">
        <v>25200</v>
      </c>
    </row>
    <row r="38" spans="1:3" outlineLevel="4">
      <c r="A38" s="14">
        <v>42112</v>
      </c>
      <c r="B38" s="3" t="s">
        <v>263</v>
      </c>
      <c r="C38" s="3">
        <v>30800</v>
      </c>
    </row>
    <row r="39" spans="1:3" outlineLevel="4">
      <c r="A39" s="14">
        <v>42112</v>
      </c>
      <c r="B39" s="3" t="s">
        <v>261</v>
      </c>
      <c r="C39" s="3">
        <v>37800</v>
      </c>
    </row>
    <row r="40" spans="1:3" outlineLevel="4">
      <c r="A40" s="14">
        <v>42112</v>
      </c>
      <c r="B40" s="3" t="s">
        <v>259</v>
      </c>
      <c r="C40" s="3">
        <v>53200</v>
      </c>
    </row>
    <row r="41" spans="1:3" outlineLevel="3">
      <c r="A41" s="391" t="s">
        <v>1496</v>
      </c>
      <c r="B41" s="3"/>
      <c r="C41" s="3">
        <f>SUBTOTAL(3,C37:C40)</f>
        <v>4</v>
      </c>
    </row>
    <row r="42" spans="1:3" outlineLevel="2">
      <c r="A42" s="391" t="s">
        <v>1482</v>
      </c>
      <c r="B42" s="3"/>
      <c r="C42" s="3">
        <f>SUBTOTAL(9,C37:C40)</f>
        <v>147000</v>
      </c>
    </row>
    <row r="43" spans="1:3" outlineLevel="1">
      <c r="A43" s="391" t="s">
        <v>1468</v>
      </c>
      <c r="B43" s="3"/>
      <c r="C43" s="3">
        <f>SUBTOTAL(1,C37:C40)</f>
        <v>36750</v>
      </c>
    </row>
    <row r="44" spans="1:3" outlineLevel="4">
      <c r="A44" s="14">
        <v>42126</v>
      </c>
      <c r="B44" s="3" t="s">
        <v>261</v>
      </c>
      <c r="C44" s="3">
        <v>6000</v>
      </c>
    </row>
    <row r="45" spans="1:3" outlineLevel="3">
      <c r="A45" s="391" t="s">
        <v>1497</v>
      </c>
      <c r="B45" s="3"/>
      <c r="C45" s="3">
        <f>SUBTOTAL(3,C44:C44)</f>
        <v>1</v>
      </c>
    </row>
    <row r="46" spans="1:3" outlineLevel="2">
      <c r="A46" s="391" t="s">
        <v>1483</v>
      </c>
      <c r="B46" s="3"/>
      <c r="C46" s="3">
        <f>SUBTOTAL(9,C44:C44)</f>
        <v>6000</v>
      </c>
    </row>
    <row r="47" spans="1:3" outlineLevel="1">
      <c r="A47" s="391" t="s">
        <v>1469</v>
      </c>
      <c r="B47" s="3"/>
      <c r="C47" s="3">
        <f>SUBTOTAL(1,C44:C44)</f>
        <v>6000</v>
      </c>
    </row>
    <row r="48" spans="1:3" outlineLevel="4">
      <c r="A48" s="14">
        <v>42145</v>
      </c>
      <c r="B48" s="3" t="s">
        <v>255</v>
      </c>
      <c r="C48" s="3">
        <v>15000</v>
      </c>
    </row>
    <row r="49" spans="1:3" outlineLevel="4">
      <c r="A49" s="14">
        <v>42145</v>
      </c>
      <c r="B49" s="3" t="s">
        <v>257</v>
      </c>
      <c r="C49" s="3">
        <v>18000</v>
      </c>
    </row>
    <row r="50" spans="1:3" outlineLevel="4">
      <c r="A50" s="14">
        <v>42145</v>
      </c>
      <c r="B50" s="3" t="s">
        <v>264</v>
      </c>
      <c r="C50" s="3">
        <v>35000</v>
      </c>
    </row>
    <row r="51" spans="1:3" outlineLevel="4">
      <c r="A51" s="14">
        <v>42145</v>
      </c>
      <c r="B51" s="3" t="s">
        <v>253</v>
      </c>
      <c r="C51" s="3">
        <v>50400</v>
      </c>
    </row>
    <row r="52" spans="1:3" outlineLevel="3">
      <c r="A52" s="391" t="s">
        <v>1498</v>
      </c>
      <c r="B52" s="3"/>
      <c r="C52" s="3">
        <f>SUBTOTAL(3,C48:C51)</f>
        <v>4</v>
      </c>
    </row>
    <row r="53" spans="1:3" outlineLevel="2">
      <c r="A53" s="391" t="s">
        <v>1484</v>
      </c>
      <c r="B53" s="3"/>
      <c r="C53" s="3">
        <f>SUBTOTAL(9,C48:C51)</f>
        <v>118400</v>
      </c>
    </row>
    <row r="54" spans="1:3" outlineLevel="1">
      <c r="A54" s="391" t="s">
        <v>1470</v>
      </c>
      <c r="B54" s="3"/>
      <c r="C54" s="3">
        <f>SUBTOTAL(1,C48:C51)</f>
        <v>29600</v>
      </c>
    </row>
    <row r="55" spans="1:3" outlineLevel="4">
      <c r="A55" s="14">
        <v>42154</v>
      </c>
      <c r="B55" s="3" t="s">
        <v>251</v>
      </c>
      <c r="C55" s="3">
        <v>22000</v>
      </c>
    </row>
    <row r="56" spans="1:3" outlineLevel="4">
      <c r="A56" s="14">
        <v>42154</v>
      </c>
      <c r="B56" s="3" t="s">
        <v>259</v>
      </c>
      <c r="C56" s="3">
        <v>25000</v>
      </c>
    </row>
    <row r="57" spans="1:3" outlineLevel="4">
      <c r="A57" s="14">
        <v>42154</v>
      </c>
      <c r="B57" s="3" t="s">
        <v>263</v>
      </c>
      <c r="C57" s="3">
        <v>27000</v>
      </c>
    </row>
    <row r="58" spans="1:3" outlineLevel="4">
      <c r="A58" s="14">
        <v>42154</v>
      </c>
      <c r="B58" s="3" t="s">
        <v>261</v>
      </c>
      <c r="C58" s="3">
        <v>38000</v>
      </c>
    </row>
    <row r="59" spans="1:3" outlineLevel="3">
      <c r="A59" s="391" t="s">
        <v>1499</v>
      </c>
      <c r="B59" s="3"/>
      <c r="C59" s="3">
        <f>SUBTOTAL(3,C55:C58)</f>
        <v>4</v>
      </c>
    </row>
    <row r="60" spans="1:3" outlineLevel="2">
      <c r="A60" s="391" t="s">
        <v>1485</v>
      </c>
      <c r="B60" s="3"/>
      <c r="C60" s="3">
        <f>SUBTOTAL(9,C55:C58)</f>
        <v>112000</v>
      </c>
    </row>
    <row r="61" spans="1:3" outlineLevel="1">
      <c r="A61" s="391" t="s">
        <v>1471</v>
      </c>
      <c r="B61" s="3"/>
      <c r="C61" s="3">
        <f>SUBTOTAL(1,C55:C58)</f>
        <v>28000</v>
      </c>
    </row>
    <row r="62" spans="1:3" outlineLevel="4">
      <c r="A62" s="14">
        <v>42175</v>
      </c>
      <c r="B62" s="3" t="s">
        <v>253</v>
      </c>
      <c r="C62" s="3">
        <v>15000</v>
      </c>
    </row>
    <row r="63" spans="1:3" outlineLevel="4">
      <c r="A63" s="14">
        <v>42175</v>
      </c>
      <c r="B63" s="3" t="s">
        <v>255</v>
      </c>
      <c r="C63" s="3">
        <v>18000</v>
      </c>
    </row>
    <row r="64" spans="1:3" outlineLevel="4">
      <c r="A64" s="14">
        <v>42175</v>
      </c>
      <c r="B64" s="3" t="s">
        <v>257</v>
      </c>
      <c r="C64" s="3">
        <v>22000</v>
      </c>
    </row>
    <row r="65" spans="1:3" outlineLevel="4">
      <c r="A65" s="14">
        <v>42175</v>
      </c>
      <c r="B65" s="3" t="s">
        <v>264</v>
      </c>
      <c r="C65" s="3">
        <v>36000</v>
      </c>
    </row>
    <row r="66" spans="1:3" outlineLevel="3">
      <c r="A66" s="391" t="s">
        <v>1500</v>
      </c>
      <c r="B66" s="3"/>
      <c r="C66" s="3">
        <f>SUBTOTAL(3,C62:C65)</f>
        <v>4</v>
      </c>
    </row>
    <row r="67" spans="1:3" outlineLevel="2">
      <c r="A67" s="391" t="s">
        <v>1486</v>
      </c>
      <c r="B67" s="3"/>
      <c r="C67" s="3">
        <f>SUBTOTAL(9,C62:C65)</f>
        <v>91000</v>
      </c>
    </row>
    <row r="68" spans="1:3" outlineLevel="1">
      <c r="A68" s="391" t="s">
        <v>1472</v>
      </c>
      <c r="B68" s="3"/>
      <c r="C68" s="3">
        <f>SUBTOTAL(1,C62:C65)</f>
        <v>22750</v>
      </c>
    </row>
    <row r="69" spans="1:3" outlineLevel="4">
      <c r="A69" s="14">
        <v>42187</v>
      </c>
      <c r="B69" s="3" t="s">
        <v>261</v>
      </c>
      <c r="C69" s="3">
        <v>25000</v>
      </c>
    </row>
    <row r="70" spans="1:3" outlineLevel="4">
      <c r="A70" s="14">
        <v>42187</v>
      </c>
      <c r="B70" s="3" t="s">
        <v>251</v>
      </c>
      <c r="C70" s="3">
        <v>27000</v>
      </c>
    </row>
    <row r="71" spans="1:3" outlineLevel="4">
      <c r="A71" s="14">
        <v>42187</v>
      </c>
      <c r="B71" s="3" t="s">
        <v>259</v>
      </c>
      <c r="C71" s="3">
        <v>36000</v>
      </c>
    </row>
    <row r="72" spans="1:3" outlineLevel="4">
      <c r="A72" s="14">
        <v>42187</v>
      </c>
      <c r="B72" s="3" t="s">
        <v>263</v>
      </c>
      <c r="C72" s="3">
        <v>38000</v>
      </c>
    </row>
    <row r="73" spans="1:3" outlineLevel="3">
      <c r="A73" s="391" t="s">
        <v>1501</v>
      </c>
      <c r="B73" s="3"/>
      <c r="C73" s="3">
        <f>SUBTOTAL(3,C69:C72)</f>
        <v>4</v>
      </c>
    </row>
    <row r="74" spans="1:3" outlineLevel="2">
      <c r="A74" s="391" t="s">
        <v>1487</v>
      </c>
      <c r="B74" s="3"/>
      <c r="C74" s="3">
        <f>SUBTOTAL(9,C69:C72)</f>
        <v>126000</v>
      </c>
    </row>
    <row r="75" spans="1:3" outlineLevel="1">
      <c r="A75" s="391" t="s">
        <v>1473</v>
      </c>
      <c r="B75" s="3"/>
      <c r="C75" s="3">
        <f>SUBTOTAL(1,C69:C72)</f>
        <v>31500</v>
      </c>
    </row>
    <row r="76" spans="1:3" outlineLevel="4">
      <c r="A76" s="14">
        <v>42213</v>
      </c>
      <c r="B76" s="3" t="s">
        <v>257</v>
      </c>
      <c r="C76" s="3">
        <v>10800</v>
      </c>
    </row>
    <row r="77" spans="1:3" outlineLevel="4">
      <c r="A77" s="14">
        <v>42213</v>
      </c>
      <c r="B77" s="3" t="s">
        <v>264</v>
      </c>
      <c r="C77" s="3">
        <v>15000</v>
      </c>
    </row>
    <row r="78" spans="1:3" outlineLevel="4">
      <c r="A78" s="14">
        <v>42213</v>
      </c>
      <c r="B78" s="3" t="s">
        <v>253</v>
      </c>
      <c r="C78" s="3">
        <v>18000</v>
      </c>
    </row>
    <row r="79" spans="1:3" outlineLevel="4">
      <c r="A79" s="14">
        <v>42213</v>
      </c>
      <c r="B79" s="3" t="s">
        <v>255</v>
      </c>
      <c r="C79" s="3">
        <v>22000</v>
      </c>
    </row>
    <row r="80" spans="1:3" outlineLevel="3">
      <c r="A80" s="391" t="s">
        <v>1502</v>
      </c>
      <c r="B80" s="3"/>
      <c r="C80" s="3">
        <f>SUBTOTAL(3,C76:C79)</f>
        <v>4</v>
      </c>
    </row>
    <row r="81" spans="1:3" outlineLevel="2">
      <c r="A81" s="391" t="s">
        <v>1488</v>
      </c>
      <c r="B81" s="3"/>
      <c r="C81" s="3">
        <f>SUBTOTAL(9,C76:C79)</f>
        <v>65800</v>
      </c>
    </row>
    <row r="82" spans="1:3" outlineLevel="1">
      <c r="A82" s="391" t="s">
        <v>1474</v>
      </c>
      <c r="B82" s="3"/>
      <c r="C82" s="3">
        <f>SUBTOTAL(1,C76:C79)</f>
        <v>16450</v>
      </c>
    </row>
    <row r="83" spans="1:3" outlineLevel="4">
      <c r="A83" s="14">
        <v>42225</v>
      </c>
      <c r="B83" s="3" t="s">
        <v>259</v>
      </c>
      <c r="C83" s="3">
        <v>6000</v>
      </c>
    </row>
    <row r="84" spans="1:3" outlineLevel="4">
      <c r="A84" s="14">
        <v>42225</v>
      </c>
      <c r="B84" s="3" t="s">
        <v>263</v>
      </c>
      <c r="C84" s="3">
        <v>10000</v>
      </c>
    </row>
    <row r="85" spans="1:3" outlineLevel="4">
      <c r="A85" s="14">
        <v>42225</v>
      </c>
      <c r="B85" s="3" t="s">
        <v>261</v>
      </c>
      <c r="C85" s="3">
        <v>14400</v>
      </c>
    </row>
    <row r="86" spans="1:3" outlineLevel="4">
      <c r="A86" s="14">
        <v>42225</v>
      </c>
      <c r="B86" s="3" t="s">
        <v>251</v>
      </c>
      <c r="C86" s="3">
        <v>15200</v>
      </c>
    </row>
    <row r="87" spans="1:3" outlineLevel="3">
      <c r="A87" s="391" t="s">
        <v>1503</v>
      </c>
      <c r="B87" s="3"/>
      <c r="C87" s="3">
        <f>SUBTOTAL(3,C83:C86)</f>
        <v>4</v>
      </c>
    </row>
    <row r="88" spans="1:3" outlineLevel="2">
      <c r="A88" s="391" t="s">
        <v>1489</v>
      </c>
      <c r="B88" s="3"/>
      <c r="C88" s="3">
        <f>SUBTOTAL(9,C83:C86)</f>
        <v>45600</v>
      </c>
    </row>
    <row r="89" spans="1:3" outlineLevel="1">
      <c r="A89" s="391" t="s">
        <v>1475</v>
      </c>
      <c r="B89" s="3"/>
      <c r="C89" s="3">
        <f>SUBTOTAL(1,C83:C86)</f>
        <v>11400</v>
      </c>
    </row>
    <row r="90" spans="1:3" outlineLevel="4">
      <c r="A90" s="14">
        <v>42244</v>
      </c>
      <c r="B90" s="3" t="s">
        <v>261</v>
      </c>
      <c r="C90" s="3">
        <v>7200</v>
      </c>
    </row>
    <row r="91" spans="1:3" outlineLevel="4">
      <c r="A91" s="14">
        <v>42244</v>
      </c>
      <c r="B91" s="3" t="s">
        <v>259</v>
      </c>
      <c r="C91" s="3">
        <v>7200</v>
      </c>
    </row>
    <row r="92" spans="1:3" outlineLevel="4">
      <c r="A92" s="14">
        <v>42244</v>
      </c>
      <c r="B92" s="3" t="s">
        <v>259</v>
      </c>
      <c r="C92" s="3">
        <v>7200</v>
      </c>
    </row>
    <row r="93" spans="1:3" outlineLevel="4">
      <c r="A93" s="14">
        <v>42244</v>
      </c>
      <c r="B93" s="3" t="s">
        <v>264</v>
      </c>
      <c r="C93" s="3">
        <v>7200</v>
      </c>
    </row>
    <row r="94" spans="1:3" outlineLevel="4">
      <c r="A94" s="14">
        <v>42244</v>
      </c>
      <c r="B94" s="3" t="s">
        <v>264</v>
      </c>
      <c r="C94" s="3">
        <v>7200</v>
      </c>
    </row>
    <row r="95" spans="1:3" outlineLevel="4">
      <c r="A95" s="14">
        <v>42244</v>
      </c>
      <c r="B95" s="3" t="s">
        <v>263</v>
      </c>
      <c r="C95" s="3">
        <v>7200</v>
      </c>
    </row>
    <row r="96" spans="1:3" outlineLevel="4">
      <c r="A96" s="14">
        <v>42244</v>
      </c>
      <c r="B96" s="3" t="s">
        <v>253</v>
      </c>
      <c r="C96" s="3">
        <v>8800</v>
      </c>
    </row>
    <row r="97" spans="1:3" outlineLevel="4">
      <c r="A97" s="14">
        <v>42244</v>
      </c>
      <c r="B97" s="3" t="s">
        <v>255</v>
      </c>
      <c r="C97" s="3">
        <v>10800</v>
      </c>
    </row>
    <row r="98" spans="1:3" outlineLevel="4">
      <c r="A98" s="14">
        <v>42244</v>
      </c>
      <c r="B98" s="3" t="s">
        <v>257</v>
      </c>
      <c r="C98" s="3">
        <v>15200</v>
      </c>
    </row>
    <row r="99" spans="1:3" outlineLevel="3">
      <c r="A99" s="392" t="s">
        <v>1504</v>
      </c>
      <c r="B99" s="388"/>
      <c r="C99" s="388">
        <f>SUBTOTAL(3,C90:C98)</f>
        <v>9</v>
      </c>
    </row>
    <row r="100" spans="1:3" outlineLevel="2">
      <c r="A100" s="392" t="s">
        <v>1490</v>
      </c>
      <c r="B100" s="388"/>
      <c r="C100" s="388">
        <f>SUBTOTAL(9,C90:C98)</f>
        <v>78000</v>
      </c>
    </row>
    <row r="101" spans="1:3" outlineLevel="1">
      <c r="A101" s="392" t="s">
        <v>1476</v>
      </c>
      <c r="B101" s="388"/>
      <c r="C101" s="388">
        <f>SUBTOTAL(1,C90:C98)</f>
        <v>8666.6666666666661</v>
      </c>
    </row>
    <row r="102" spans="1:3">
      <c r="A102" s="392" t="s">
        <v>1454</v>
      </c>
      <c r="B102" s="388"/>
      <c r="C102" s="388">
        <f>SUBTOTAL(3,C2:C98)</f>
        <v>58</v>
      </c>
    </row>
    <row r="103" spans="1:3">
      <c r="A103" s="392" t="s">
        <v>1452</v>
      </c>
      <c r="B103" s="388"/>
      <c r="C103" s="388">
        <f>SUBTOTAL(9,C2:C98)</f>
        <v>1524800</v>
      </c>
    </row>
    <row r="104" spans="1:3">
      <c r="A104" s="392" t="s">
        <v>1453</v>
      </c>
      <c r="B104" s="388"/>
      <c r="C104" s="388">
        <f>SUBTOTAL(1,C2:C98)</f>
        <v>26289.655172413793</v>
      </c>
    </row>
  </sheetData>
  <sortState xmlns:xlrd2="http://schemas.microsoft.com/office/spreadsheetml/2017/richdata2" ref="A2:C98">
    <sortCondition ref="A2:A98"/>
  </sortState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6D8FA-7819-4DF2-81D9-16FEEBFAAAB8}">
  <sheetPr>
    <tabColor rgb="FFC00000"/>
  </sheetPr>
  <dimension ref="A1:I384"/>
  <sheetViews>
    <sheetView showGridLines="0" workbookViewId="0">
      <selection activeCell="E6" sqref="E6"/>
    </sheetView>
  </sheetViews>
  <sheetFormatPr defaultRowHeight="15.75" outlineLevelRow="3"/>
  <cols>
    <col min="1" max="1" width="19.28515625" style="11" customWidth="1"/>
    <col min="2" max="2" width="18.5703125" style="11" customWidth="1"/>
    <col min="3" max="3" width="14.5703125" style="11" customWidth="1"/>
    <col min="4" max="4" width="13.140625" style="11" customWidth="1"/>
    <col min="5" max="5" width="16.5703125" style="11" bestFit="1" customWidth="1"/>
    <col min="6" max="6" width="16" style="11" customWidth="1"/>
    <col min="7" max="7" width="7.42578125" style="11" customWidth="1"/>
    <col min="8" max="8" width="19.5703125" style="11" customWidth="1"/>
    <col min="9" max="9" width="12" style="11" customWidth="1"/>
    <col min="10" max="16384" width="9.140625" style="11"/>
  </cols>
  <sheetData>
    <row r="1" spans="1:9" ht="30">
      <c r="A1" s="5" t="s">
        <v>110</v>
      </c>
      <c r="B1" s="5" t="s">
        <v>773</v>
      </c>
      <c r="C1" s="5" t="s">
        <v>774</v>
      </c>
      <c r="D1" s="5" t="s">
        <v>775</v>
      </c>
      <c r="E1" s="5" t="s">
        <v>776</v>
      </c>
      <c r="F1" s="5" t="s">
        <v>777</v>
      </c>
      <c r="G1" s="5" t="s">
        <v>778</v>
      </c>
      <c r="H1" s="5" t="s">
        <v>779</v>
      </c>
      <c r="I1" s="5" t="s">
        <v>780</v>
      </c>
    </row>
    <row r="2" spans="1:9" hidden="1" outlineLevel="3">
      <c r="A2" s="393" t="s">
        <v>807</v>
      </c>
      <c r="B2" s="393" t="s">
        <v>788</v>
      </c>
      <c r="C2" s="157">
        <v>42066</v>
      </c>
      <c r="D2" s="393">
        <v>1850</v>
      </c>
      <c r="E2" s="393" t="s">
        <v>799</v>
      </c>
      <c r="F2" s="393">
        <v>12</v>
      </c>
      <c r="G2" s="393">
        <v>1</v>
      </c>
      <c r="H2" s="397">
        <f t="shared" ref="H2:H7" si="0">D2*F2</f>
        <v>22200</v>
      </c>
      <c r="I2" s="397">
        <f t="shared" ref="I2:I7" si="1">D2*G2</f>
        <v>1850</v>
      </c>
    </row>
    <row r="3" spans="1:9" hidden="1" outlineLevel="3">
      <c r="A3" s="393" t="s">
        <v>807</v>
      </c>
      <c r="B3" s="393" t="s">
        <v>788</v>
      </c>
      <c r="C3" s="157">
        <v>42132</v>
      </c>
      <c r="D3" s="393">
        <v>1870</v>
      </c>
      <c r="E3" s="393" t="s">
        <v>800</v>
      </c>
      <c r="F3" s="393">
        <v>20</v>
      </c>
      <c r="G3" s="393">
        <v>0</v>
      </c>
      <c r="H3" s="397">
        <f t="shared" si="0"/>
        <v>37400</v>
      </c>
      <c r="I3" s="397">
        <f t="shared" si="1"/>
        <v>0</v>
      </c>
    </row>
    <row r="4" spans="1:9" hidden="1" outlineLevel="3">
      <c r="A4" s="393" t="s">
        <v>807</v>
      </c>
      <c r="B4" s="393" t="s">
        <v>788</v>
      </c>
      <c r="C4" s="396">
        <v>42142</v>
      </c>
      <c r="D4" s="393">
        <v>1850</v>
      </c>
      <c r="E4" s="393" t="s">
        <v>786</v>
      </c>
      <c r="F4" s="393">
        <v>12</v>
      </c>
      <c r="G4" s="393">
        <v>1</v>
      </c>
      <c r="H4" s="397">
        <f t="shared" si="0"/>
        <v>22200</v>
      </c>
      <c r="I4" s="397">
        <f t="shared" si="1"/>
        <v>1850</v>
      </c>
    </row>
    <row r="5" spans="1:9" hidden="1" outlineLevel="3">
      <c r="A5" s="393" t="s">
        <v>807</v>
      </c>
      <c r="B5" s="393" t="s">
        <v>788</v>
      </c>
      <c r="C5" s="396">
        <v>42236</v>
      </c>
      <c r="D5" s="393">
        <v>1900</v>
      </c>
      <c r="E5" s="393" t="s">
        <v>789</v>
      </c>
      <c r="F5" s="393">
        <v>10</v>
      </c>
      <c r="G5" s="393">
        <v>1</v>
      </c>
      <c r="H5" s="397">
        <f t="shared" si="0"/>
        <v>19000</v>
      </c>
      <c r="I5" s="397">
        <f t="shared" si="1"/>
        <v>1900</v>
      </c>
    </row>
    <row r="6" spans="1:9" hidden="1" outlineLevel="3">
      <c r="A6" s="393" t="s">
        <v>807</v>
      </c>
      <c r="B6" s="393" t="s">
        <v>788</v>
      </c>
      <c r="C6" s="396">
        <v>42269</v>
      </c>
      <c r="D6" s="393">
        <v>1800</v>
      </c>
      <c r="E6" s="393" t="s">
        <v>794</v>
      </c>
      <c r="F6" s="393">
        <v>8</v>
      </c>
      <c r="G6" s="393">
        <v>1</v>
      </c>
      <c r="H6" s="397">
        <f t="shared" si="0"/>
        <v>14400</v>
      </c>
      <c r="I6" s="397">
        <f t="shared" si="1"/>
        <v>1800</v>
      </c>
    </row>
    <row r="7" spans="1:9" hidden="1" outlineLevel="3">
      <c r="A7" s="393" t="s">
        <v>807</v>
      </c>
      <c r="B7" s="393" t="s">
        <v>788</v>
      </c>
      <c r="C7" s="157">
        <v>42287</v>
      </c>
      <c r="D7" s="393">
        <v>1890</v>
      </c>
      <c r="E7" s="393" t="s">
        <v>783</v>
      </c>
      <c r="F7" s="393">
        <v>16</v>
      </c>
      <c r="G7" s="393">
        <v>0</v>
      </c>
      <c r="H7" s="397">
        <f t="shared" si="0"/>
        <v>30240</v>
      </c>
      <c r="I7" s="397">
        <f t="shared" si="1"/>
        <v>0</v>
      </c>
    </row>
    <row r="8" spans="1:9" outlineLevel="2" collapsed="1">
      <c r="A8" s="393"/>
      <c r="B8" s="398" t="s">
        <v>1516</v>
      </c>
      <c r="C8" s="157"/>
      <c r="D8" s="393"/>
      <c r="E8" s="393"/>
      <c r="F8" s="393">
        <f>SUBTOTAL(9,F2:F7)</f>
        <v>78</v>
      </c>
      <c r="G8" s="393">
        <f>SUBTOTAL(9,G2:G7)</f>
        <v>4</v>
      </c>
      <c r="H8" s="397">
        <f>SUBTOTAL(9,H2:H7)</f>
        <v>145440</v>
      </c>
      <c r="I8" s="397">
        <f>SUBTOTAL(9,I2:I7)</f>
        <v>7400</v>
      </c>
    </row>
    <row r="9" spans="1:9" outlineLevel="1">
      <c r="A9" s="398" t="s">
        <v>1505</v>
      </c>
      <c r="B9" s="393"/>
      <c r="C9" s="157"/>
      <c r="D9" s="393"/>
      <c r="E9" s="393"/>
      <c r="F9" s="393">
        <f>SUBTOTAL(9,F2:F7)</f>
        <v>78</v>
      </c>
      <c r="G9" s="393">
        <f>SUBTOTAL(9,G2:G7)</f>
        <v>4</v>
      </c>
      <c r="H9" s="397">
        <f>SUBTOTAL(9,H2:H7)</f>
        <v>145440</v>
      </c>
      <c r="I9" s="397">
        <f>SUBTOTAL(9,I2:I7)</f>
        <v>7400</v>
      </c>
    </row>
    <row r="10" spans="1:9" hidden="1" outlineLevel="3">
      <c r="A10" s="393" t="s">
        <v>801</v>
      </c>
      <c r="B10" s="393" t="s">
        <v>793</v>
      </c>
      <c r="C10" s="396">
        <v>42143</v>
      </c>
      <c r="D10" s="393">
        <v>1450</v>
      </c>
      <c r="E10" s="393" t="s">
        <v>789</v>
      </c>
      <c r="F10" s="393">
        <v>14</v>
      </c>
      <c r="G10" s="393">
        <v>1</v>
      </c>
      <c r="H10" s="397">
        <f t="shared" ref="H10:H15" si="2">D10*F10</f>
        <v>20300</v>
      </c>
      <c r="I10" s="397">
        <f t="shared" ref="I10:I15" si="3">D10*G10</f>
        <v>1450</v>
      </c>
    </row>
    <row r="11" spans="1:9" hidden="1" outlineLevel="3">
      <c r="A11" s="393" t="s">
        <v>801</v>
      </c>
      <c r="B11" s="393" t="s">
        <v>793</v>
      </c>
      <c r="C11" s="157">
        <v>42214</v>
      </c>
      <c r="D11" s="393">
        <v>1490</v>
      </c>
      <c r="E11" s="393" t="s">
        <v>783</v>
      </c>
      <c r="F11" s="393">
        <v>49</v>
      </c>
      <c r="G11" s="393">
        <v>1</v>
      </c>
      <c r="H11" s="397">
        <f t="shared" si="2"/>
        <v>73010</v>
      </c>
      <c r="I11" s="397">
        <f t="shared" si="3"/>
        <v>1490</v>
      </c>
    </row>
    <row r="12" spans="1:9" hidden="1" outlineLevel="3">
      <c r="A12" s="393" t="s">
        <v>801</v>
      </c>
      <c r="B12" s="393" t="s">
        <v>793</v>
      </c>
      <c r="C12" s="157">
        <v>42215</v>
      </c>
      <c r="D12" s="393">
        <v>1500</v>
      </c>
      <c r="E12" s="393" t="s">
        <v>800</v>
      </c>
      <c r="F12" s="393">
        <v>20</v>
      </c>
      <c r="G12" s="393">
        <v>1</v>
      </c>
      <c r="H12" s="397">
        <f t="shared" si="2"/>
        <v>30000</v>
      </c>
      <c r="I12" s="397">
        <f t="shared" si="3"/>
        <v>1500</v>
      </c>
    </row>
    <row r="13" spans="1:9" hidden="1" outlineLevel="3">
      <c r="A13" s="393" t="s">
        <v>801</v>
      </c>
      <c r="B13" s="393" t="s">
        <v>793</v>
      </c>
      <c r="C13" s="157">
        <v>42278</v>
      </c>
      <c r="D13" s="393">
        <v>1600</v>
      </c>
      <c r="E13" s="393" t="s">
        <v>799</v>
      </c>
      <c r="F13" s="393">
        <v>14</v>
      </c>
      <c r="G13" s="393">
        <v>0</v>
      </c>
      <c r="H13" s="397">
        <f t="shared" si="2"/>
        <v>22400</v>
      </c>
      <c r="I13" s="397">
        <f t="shared" si="3"/>
        <v>0</v>
      </c>
    </row>
    <row r="14" spans="1:9" hidden="1" outlineLevel="3">
      <c r="A14" s="393" t="s">
        <v>801</v>
      </c>
      <c r="B14" s="393" t="s">
        <v>793</v>
      </c>
      <c r="C14" s="396">
        <v>42278</v>
      </c>
      <c r="D14" s="393">
        <v>1500</v>
      </c>
      <c r="E14" s="393" t="s">
        <v>794</v>
      </c>
      <c r="F14" s="393">
        <v>38</v>
      </c>
      <c r="G14" s="393">
        <v>1</v>
      </c>
      <c r="H14" s="397">
        <f t="shared" si="2"/>
        <v>57000</v>
      </c>
      <c r="I14" s="397">
        <f t="shared" si="3"/>
        <v>1500</v>
      </c>
    </row>
    <row r="15" spans="1:9" hidden="1" outlineLevel="3">
      <c r="A15" s="52" t="s">
        <v>801</v>
      </c>
      <c r="B15" s="52" t="s">
        <v>793</v>
      </c>
      <c r="C15" s="55">
        <v>42343</v>
      </c>
      <c r="D15" s="52">
        <v>1490</v>
      </c>
      <c r="E15" s="52" t="s">
        <v>786</v>
      </c>
      <c r="F15" s="52">
        <v>47</v>
      </c>
      <c r="G15" s="52">
        <v>0</v>
      </c>
      <c r="H15" s="54">
        <f t="shared" si="2"/>
        <v>70030</v>
      </c>
      <c r="I15" s="54">
        <f t="shared" si="3"/>
        <v>0</v>
      </c>
    </row>
    <row r="16" spans="1:9" outlineLevel="2" collapsed="1">
      <c r="A16" s="52"/>
      <c r="B16" s="399" t="s">
        <v>1517</v>
      </c>
      <c r="C16" s="55"/>
      <c r="D16" s="52"/>
      <c r="E16" s="52"/>
      <c r="F16" s="52">
        <f>SUBTOTAL(9,F10:F15)</f>
        <v>182</v>
      </c>
      <c r="G16" s="52">
        <f>SUBTOTAL(9,G10:G15)</f>
        <v>4</v>
      </c>
      <c r="H16" s="54">
        <f>SUBTOTAL(9,H10:H15)</f>
        <v>272740</v>
      </c>
      <c r="I16" s="54">
        <f>SUBTOTAL(9,I10:I15)</f>
        <v>5940</v>
      </c>
    </row>
    <row r="17" spans="1:9" hidden="1" outlineLevel="3">
      <c r="A17" s="52" t="s">
        <v>801</v>
      </c>
      <c r="B17" s="52" t="s">
        <v>796</v>
      </c>
      <c r="C17" s="53">
        <v>42026</v>
      </c>
      <c r="D17" s="52">
        <v>3380</v>
      </c>
      <c r="E17" s="52" t="s">
        <v>783</v>
      </c>
      <c r="F17" s="52">
        <v>35</v>
      </c>
      <c r="G17" s="52">
        <v>3</v>
      </c>
      <c r="H17" s="54">
        <f t="shared" ref="H17:H22" si="4">D17*F17</f>
        <v>118300</v>
      </c>
      <c r="I17" s="54">
        <f t="shared" ref="I17:I22" si="5">D17*G17</f>
        <v>10140</v>
      </c>
    </row>
    <row r="18" spans="1:9" hidden="1" outlineLevel="3">
      <c r="A18" s="52" t="s">
        <v>801</v>
      </c>
      <c r="B18" s="52" t="s">
        <v>796</v>
      </c>
      <c r="C18" s="53">
        <v>42119</v>
      </c>
      <c r="D18" s="52">
        <v>3400</v>
      </c>
      <c r="E18" s="52" t="s">
        <v>799</v>
      </c>
      <c r="F18" s="52">
        <v>17</v>
      </c>
      <c r="G18" s="52">
        <v>2</v>
      </c>
      <c r="H18" s="54">
        <f t="shared" si="4"/>
        <v>57800</v>
      </c>
      <c r="I18" s="54">
        <f t="shared" si="5"/>
        <v>6800</v>
      </c>
    </row>
    <row r="19" spans="1:9" hidden="1" outlineLevel="3">
      <c r="A19" s="52" t="s">
        <v>801</v>
      </c>
      <c r="B19" s="52" t="s">
        <v>796</v>
      </c>
      <c r="C19" s="55">
        <v>42136</v>
      </c>
      <c r="D19" s="52">
        <v>3370</v>
      </c>
      <c r="E19" s="52" t="s">
        <v>786</v>
      </c>
      <c r="F19" s="52">
        <v>33</v>
      </c>
      <c r="G19" s="52">
        <v>2</v>
      </c>
      <c r="H19" s="54">
        <f t="shared" si="4"/>
        <v>111210</v>
      </c>
      <c r="I19" s="54">
        <f t="shared" si="5"/>
        <v>6740</v>
      </c>
    </row>
    <row r="20" spans="1:9" hidden="1" outlineLevel="3">
      <c r="A20" s="52" t="s">
        <v>801</v>
      </c>
      <c r="B20" s="52" t="s">
        <v>796</v>
      </c>
      <c r="C20" s="55">
        <v>42148</v>
      </c>
      <c r="D20" s="52">
        <v>3350</v>
      </c>
      <c r="E20" s="52" t="s">
        <v>789</v>
      </c>
      <c r="F20" s="52">
        <v>38</v>
      </c>
      <c r="G20" s="52">
        <v>3</v>
      </c>
      <c r="H20" s="54">
        <f t="shared" si="4"/>
        <v>127300</v>
      </c>
      <c r="I20" s="54">
        <f t="shared" si="5"/>
        <v>10050</v>
      </c>
    </row>
    <row r="21" spans="1:9" hidden="1" outlineLevel="3">
      <c r="A21" s="52" t="s">
        <v>801</v>
      </c>
      <c r="B21" s="52" t="s">
        <v>796</v>
      </c>
      <c r="C21" s="55">
        <v>42235</v>
      </c>
      <c r="D21" s="52">
        <v>3100</v>
      </c>
      <c r="E21" s="52" t="s">
        <v>794</v>
      </c>
      <c r="F21" s="52">
        <v>29</v>
      </c>
      <c r="G21" s="52">
        <v>1</v>
      </c>
      <c r="H21" s="54">
        <f t="shared" si="4"/>
        <v>89900</v>
      </c>
      <c r="I21" s="54">
        <f t="shared" si="5"/>
        <v>3100</v>
      </c>
    </row>
    <row r="22" spans="1:9" hidden="1" outlineLevel="3">
      <c r="A22" s="52" t="s">
        <v>801</v>
      </c>
      <c r="B22" s="52" t="s">
        <v>796</v>
      </c>
      <c r="C22" s="53">
        <v>42269</v>
      </c>
      <c r="D22" s="52">
        <v>3390</v>
      </c>
      <c r="E22" s="52" t="s">
        <v>800</v>
      </c>
      <c r="F22" s="52">
        <v>19</v>
      </c>
      <c r="G22" s="52">
        <v>3</v>
      </c>
      <c r="H22" s="54">
        <f t="shared" si="4"/>
        <v>64410</v>
      </c>
      <c r="I22" s="54">
        <f t="shared" si="5"/>
        <v>10170</v>
      </c>
    </row>
    <row r="23" spans="1:9" outlineLevel="2" collapsed="1">
      <c r="A23" s="52"/>
      <c r="B23" s="399" t="s">
        <v>1518</v>
      </c>
      <c r="C23" s="53"/>
      <c r="D23" s="52"/>
      <c r="E23" s="52"/>
      <c r="F23" s="52">
        <f>SUBTOTAL(9,F17:F22)</f>
        <v>171</v>
      </c>
      <c r="G23" s="52">
        <f>SUBTOTAL(9,G17:G22)</f>
        <v>14</v>
      </c>
      <c r="H23" s="54">
        <f>SUBTOTAL(9,H17:H22)</f>
        <v>568920</v>
      </c>
      <c r="I23" s="54">
        <f>SUBTOTAL(9,I17:I22)</f>
        <v>47000</v>
      </c>
    </row>
    <row r="24" spans="1:9" hidden="1" outlineLevel="3">
      <c r="A24" s="52" t="s">
        <v>801</v>
      </c>
      <c r="B24" s="52" t="s">
        <v>790</v>
      </c>
      <c r="C24" s="53">
        <v>42046</v>
      </c>
      <c r="D24" s="52">
        <v>2850</v>
      </c>
      <c r="E24" s="52" t="s">
        <v>800</v>
      </c>
      <c r="F24" s="52">
        <v>23</v>
      </c>
      <c r="G24" s="52">
        <v>3</v>
      </c>
      <c r="H24" s="54">
        <f t="shared" ref="H24:H29" si="6">D24*F24</f>
        <v>65550</v>
      </c>
      <c r="I24" s="54">
        <f t="shared" ref="I24:I29" si="7">D24*G24</f>
        <v>8550</v>
      </c>
    </row>
    <row r="25" spans="1:9" hidden="1" outlineLevel="3">
      <c r="A25" s="52" t="s">
        <v>801</v>
      </c>
      <c r="B25" s="52" t="s">
        <v>790</v>
      </c>
      <c r="C25" s="55">
        <v>42140</v>
      </c>
      <c r="D25" s="52">
        <v>2900</v>
      </c>
      <c r="E25" s="52" t="s">
        <v>786</v>
      </c>
      <c r="F25" s="52">
        <v>36</v>
      </c>
      <c r="G25" s="52">
        <v>0</v>
      </c>
      <c r="H25" s="54">
        <f t="shared" si="6"/>
        <v>104400</v>
      </c>
      <c r="I25" s="54">
        <f t="shared" si="7"/>
        <v>0</v>
      </c>
    </row>
    <row r="26" spans="1:9" hidden="1" outlineLevel="3">
      <c r="A26" s="52" t="s">
        <v>801</v>
      </c>
      <c r="B26" s="52" t="s">
        <v>790</v>
      </c>
      <c r="C26" s="55">
        <v>42155</v>
      </c>
      <c r="D26" s="52">
        <v>2920</v>
      </c>
      <c r="E26" s="52" t="s">
        <v>794</v>
      </c>
      <c r="F26" s="52">
        <v>21</v>
      </c>
      <c r="G26" s="52">
        <v>1</v>
      </c>
      <c r="H26" s="54">
        <f t="shared" si="6"/>
        <v>61320</v>
      </c>
      <c r="I26" s="54">
        <f t="shared" si="7"/>
        <v>2920</v>
      </c>
    </row>
    <row r="27" spans="1:9" hidden="1" outlineLevel="3">
      <c r="A27" s="52" t="s">
        <v>801</v>
      </c>
      <c r="B27" s="52" t="s">
        <v>790</v>
      </c>
      <c r="C27" s="53">
        <v>42172</v>
      </c>
      <c r="D27" s="52">
        <v>2850</v>
      </c>
      <c r="E27" s="52" t="s">
        <v>799</v>
      </c>
      <c r="F27" s="52">
        <v>21</v>
      </c>
      <c r="G27" s="52">
        <v>3</v>
      </c>
      <c r="H27" s="54">
        <f t="shared" si="6"/>
        <v>59850</v>
      </c>
      <c r="I27" s="54">
        <f t="shared" si="7"/>
        <v>8550</v>
      </c>
    </row>
    <row r="28" spans="1:9" hidden="1" outlineLevel="3">
      <c r="A28" s="52" t="s">
        <v>801</v>
      </c>
      <c r="B28" s="52" t="s">
        <v>790</v>
      </c>
      <c r="C28" s="55">
        <v>42194</v>
      </c>
      <c r="D28" s="52">
        <v>2950</v>
      </c>
      <c r="E28" s="52" t="s">
        <v>789</v>
      </c>
      <c r="F28" s="52">
        <v>38</v>
      </c>
      <c r="G28" s="52">
        <v>0</v>
      </c>
      <c r="H28" s="54">
        <f t="shared" si="6"/>
        <v>112100</v>
      </c>
      <c r="I28" s="54">
        <f t="shared" si="7"/>
        <v>0</v>
      </c>
    </row>
    <row r="29" spans="1:9" hidden="1" outlineLevel="3">
      <c r="A29" s="52" t="s">
        <v>801</v>
      </c>
      <c r="B29" s="52" t="s">
        <v>790</v>
      </c>
      <c r="C29" s="53">
        <v>42245</v>
      </c>
      <c r="D29" s="52">
        <v>2970</v>
      </c>
      <c r="E29" s="52" t="s">
        <v>783</v>
      </c>
      <c r="F29" s="52">
        <v>41</v>
      </c>
      <c r="G29" s="52">
        <v>1</v>
      </c>
      <c r="H29" s="54">
        <f t="shared" si="6"/>
        <v>121770</v>
      </c>
      <c r="I29" s="54">
        <f t="shared" si="7"/>
        <v>2970</v>
      </c>
    </row>
    <row r="30" spans="1:9" outlineLevel="2" collapsed="1">
      <c r="A30" s="52"/>
      <c r="B30" s="399" t="s">
        <v>1519</v>
      </c>
      <c r="C30" s="53"/>
      <c r="D30" s="52"/>
      <c r="E30" s="52"/>
      <c r="F30" s="52">
        <f>SUBTOTAL(9,F24:F29)</f>
        <v>180</v>
      </c>
      <c r="G30" s="52">
        <f>SUBTOTAL(9,G24:G29)</f>
        <v>8</v>
      </c>
      <c r="H30" s="54">
        <f>SUBTOTAL(9,H24:H29)</f>
        <v>524990</v>
      </c>
      <c r="I30" s="54">
        <f>SUBTOTAL(9,I24:I29)</f>
        <v>22990</v>
      </c>
    </row>
    <row r="31" spans="1:9" hidden="1" outlineLevel="3">
      <c r="A31" s="52" t="s">
        <v>801</v>
      </c>
      <c r="B31" s="52" t="s">
        <v>802</v>
      </c>
      <c r="C31" s="53">
        <v>42025</v>
      </c>
      <c r="D31" s="52">
        <v>1280</v>
      </c>
      <c r="E31" s="52" t="s">
        <v>783</v>
      </c>
      <c r="F31" s="52">
        <v>15</v>
      </c>
      <c r="G31" s="52">
        <v>4</v>
      </c>
      <c r="H31" s="54">
        <f t="shared" ref="H31:H36" si="8">D31*F31</f>
        <v>19200</v>
      </c>
      <c r="I31" s="54">
        <f t="shared" ref="I31:I36" si="9">D31*G31</f>
        <v>5120</v>
      </c>
    </row>
    <row r="32" spans="1:9" hidden="1" outlineLevel="3">
      <c r="A32" s="52" t="s">
        <v>801</v>
      </c>
      <c r="B32" s="52" t="s">
        <v>802</v>
      </c>
      <c r="C32" s="53">
        <v>42104</v>
      </c>
      <c r="D32" s="52">
        <v>1250</v>
      </c>
      <c r="E32" s="52" t="s">
        <v>799</v>
      </c>
      <c r="F32" s="52">
        <v>29</v>
      </c>
      <c r="G32" s="52">
        <v>4</v>
      </c>
      <c r="H32" s="54">
        <f t="shared" si="8"/>
        <v>36250</v>
      </c>
      <c r="I32" s="54">
        <f t="shared" si="9"/>
        <v>5000</v>
      </c>
    </row>
    <row r="33" spans="1:9" hidden="1" outlineLevel="3">
      <c r="A33" s="52" t="s">
        <v>801</v>
      </c>
      <c r="B33" s="52" t="s">
        <v>802</v>
      </c>
      <c r="C33" s="53">
        <v>42124</v>
      </c>
      <c r="D33" s="52">
        <v>1280</v>
      </c>
      <c r="E33" s="52" t="s">
        <v>800</v>
      </c>
      <c r="F33" s="52">
        <v>14</v>
      </c>
      <c r="G33" s="52">
        <v>0</v>
      </c>
      <c r="H33" s="54">
        <f t="shared" si="8"/>
        <v>17920</v>
      </c>
      <c r="I33" s="54">
        <f t="shared" si="9"/>
        <v>0</v>
      </c>
    </row>
    <row r="34" spans="1:9" hidden="1" outlineLevel="3">
      <c r="A34" s="52" t="s">
        <v>801</v>
      </c>
      <c r="B34" s="52" t="s">
        <v>802</v>
      </c>
      <c r="C34" s="55">
        <v>42179</v>
      </c>
      <c r="D34" s="52">
        <v>4500</v>
      </c>
      <c r="E34" s="52" t="s">
        <v>794</v>
      </c>
      <c r="F34" s="52">
        <v>10</v>
      </c>
      <c r="G34" s="52">
        <v>0</v>
      </c>
      <c r="H34" s="54">
        <f t="shared" si="8"/>
        <v>45000</v>
      </c>
      <c r="I34" s="54">
        <f t="shared" si="9"/>
        <v>0</v>
      </c>
    </row>
    <row r="35" spans="1:9" hidden="1" outlineLevel="3">
      <c r="A35" s="52" t="s">
        <v>801</v>
      </c>
      <c r="B35" s="52" t="s">
        <v>802</v>
      </c>
      <c r="C35" s="55">
        <v>42247</v>
      </c>
      <c r="D35" s="52">
        <v>1200</v>
      </c>
      <c r="E35" s="52" t="s">
        <v>789</v>
      </c>
      <c r="F35" s="52">
        <v>13</v>
      </c>
      <c r="G35" s="52">
        <v>1</v>
      </c>
      <c r="H35" s="54">
        <f t="shared" si="8"/>
        <v>15600</v>
      </c>
      <c r="I35" s="54">
        <f t="shared" si="9"/>
        <v>1200</v>
      </c>
    </row>
    <row r="36" spans="1:9" hidden="1" outlineLevel="3">
      <c r="A36" s="52" t="s">
        <v>801</v>
      </c>
      <c r="B36" s="52" t="s">
        <v>802</v>
      </c>
      <c r="C36" s="55">
        <v>42320</v>
      </c>
      <c r="D36" s="52">
        <v>1280</v>
      </c>
      <c r="E36" s="52" t="s">
        <v>786</v>
      </c>
      <c r="F36" s="52">
        <v>21</v>
      </c>
      <c r="G36" s="52">
        <v>0</v>
      </c>
      <c r="H36" s="54">
        <f t="shared" si="8"/>
        <v>26880</v>
      </c>
      <c r="I36" s="54">
        <f t="shared" si="9"/>
        <v>0</v>
      </c>
    </row>
    <row r="37" spans="1:9" outlineLevel="2" collapsed="1">
      <c r="A37" s="52"/>
      <c r="B37" s="399" t="s">
        <v>1520</v>
      </c>
      <c r="C37" s="55"/>
      <c r="D37" s="52"/>
      <c r="E37" s="52"/>
      <c r="F37" s="52">
        <f>SUBTOTAL(9,F31:F36)</f>
        <v>102</v>
      </c>
      <c r="G37" s="52">
        <f>SUBTOTAL(9,G31:G36)</f>
        <v>9</v>
      </c>
      <c r="H37" s="54">
        <f>SUBTOTAL(9,H31:H36)</f>
        <v>160850</v>
      </c>
      <c r="I37" s="54">
        <f>SUBTOTAL(9,I31:I36)</f>
        <v>11320</v>
      </c>
    </row>
    <row r="38" spans="1:9" outlineLevel="1">
      <c r="A38" s="399" t="s">
        <v>1506</v>
      </c>
      <c r="B38" s="52"/>
      <c r="C38" s="55"/>
      <c r="D38" s="52"/>
      <c r="E38" s="52"/>
      <c r="F38" s="52">
        <f>SUBTOTAL(9,F10:F36)</f>
        <v>635</v>
      </c>
      <c r="G38" s="52">
        <f>SUBTOTAL(9,G10:G36)</f>
        <v>35</v>
      </c>
      <c r="H38" s="54">
        <f>SUBTOTAL(9,H10:H36)</f>
        <v>1527500</v>
      </c>
      <c r="I38" s="54">
        <f>SUBTOTAL(9,I10:I36)</f>
        <v>87250</v>
      </c>
    </row>
    <row r="39" spans="1:9" hidden="1" outlineLevel="3">
      <c r="A39" s="52" t="s">
        <v>803</v>
      </c>
      <c r="B39" s="52" t="s">
        <v>793</v>
      </c>
      <c r="C39" s="55">
        <v>42079</v>
      </c>
      <c r="D39" s="52">
        <v>800</v>
      </c>
      <c r="E39" s="52" t="s">
        <v>786</v>
      </c>
      <c r="F39" s="52">
        <v>17</v>
      </c>
      <c r="G39" s="52">
        <v>1</v>
      </c>
      <c r="H39" s="54">
        <f t="shared" ref="H39:H44" si="10">D39*F39</f>
        <v>13600</v>
      </c>
      <c r="I39" s="54">
        <f t="shared" ref="I39:I44" si="11">D39*G39</f>
        <v>800</v>
      </c>
    </row>
    <row r="40" spans="1:9" hidden="1" outlineLevel="3">
      <c r="A40" s="52" t="s">
        <v>803</v>
      </c>
      <c r="B40" s="52" t="s">
        <v>793</v>
      </c>
      <c r="C40" s="55">
        <v>42092</v>
      </c>
      <c r="D40" s="52">
        <v>900</v>
      </c>
      <c r="E40" s="52" t="s">
        <v>789</v>
      </c>
      <c r="F40" s="52">
        <v>38</v>
      </c>
      <c r="G40" s="52">
        <v>0</v>
      </c>
      <c r="H40" s="54">
        <f t="shared" si="10"/>
        <v>34200</v>
      </c>
      <c r="I40" s="54">
        <f t="shared" si="11"/>
        <v>0</v>
      </c>
    </row>
    <row r="41" spans="1:9" hidden="1" outlineLevel="3">
      <c r="A41" s="52" t="s">
        <v>803</v>
      </c>
      <c r="B41" s="52" t="s">
        <v>793</v>
      </c>
      <c r="C41" s="55">
        <v>42129</v>
      </c>
      <c r="D41" s="52">
        <v>800</v>
      </c>
      <c r="E41" s="52" t="s">
        <v>794</v>
      </c>
      <c r="F41" s="52">
        <v>44</v>
      </c>
      <c r="G41" s="52">
        <v>4</v>
      </c>
      <c r="H41" s="54">
        <f t="shared" si="10"/>
        <v>35200</v>
      </c>
      <c r="I41" s="54">
        <f t="shared" si="11"/>
        <v>3200</v>
      </c>
    </row>
    <row r="42" spans="1:9" hidden="1" outlineLevel="3">
      <c r="A42" s="52" t="s">
        <v>803</v>
      </c>
      <c r="B42" s="52" t="s">
        <v>793</v>
      </c>
      <c r="C42" s="53">
        <v>42170</v>
      </c>
      <c r="D42" s="52">
        <v>1000</v>
      </c>
      <c r="E42" s="52" t="s">
        <v>783</v>
      </c>
      <c r="F42" s="52">
        <v>32</v>
      </c>
      <c r="G42" s="52">
        <v>4</v>
      </c>
      <c r="H42" s="54">
        <f t="shared" si="10"/>
        <v>32000</v>
      </c>
      <c r="I42" s="54">
        <f t="shared" si="11"/>
        <v>4000</v>
      </c>
    </row>
    <row r="43" spans="1:9" hidden="1" outlineLevel="3">
      <c r="A43" s="52" t="s">
        <v>803</v>
      </c>
      <c r="B43" s="52" t="s">
        <v>793</v>
      </c>
      <c r="C43" s="53">
        <v>42190</v>
      </c>
      <c r="D43" s="52">
        <v>800</v>
      </c>
      <c r="E43" s="52" t="s">
        <v>799</v>
      </c>
      <c r="F43" s="52">
        <v>12</v>
      </c>
      <c r="G43" s="52">
        <v>2</v>
      </c>
      <c r="H43" s="54">
        <f t="shared" si="10"/>
        <v>9600</v>
      </c>
      <c r="I43" s="54">
        <f t="shared" si="11"/>
        <v>1600</v>
      </c>
    </row>
    <row r="44" spans="1:9" hidden="1" outlineLevel="3">
      <c r="A44" s="52" t="s">
        <v>803</v>
      </c>
      <c r="B44" s="52" t="s">
        <v>793</v>
      </c>
      <c r="C44" s="53">
        <v>42290</v>
      </c>
      <c r="D44" s="52">
        <v>780</v>
      </c>
      <c r="E44" s="52" t="s">
        <v>800</v>
      </c>
      <c r="F44" s="52">
        <v>31</v>
      </c>
      <c r="G44" s="52">
        <v>4</v>
      </c>
      <c r="H44" s="54">
        <f t="shared" si="10"/>
        <v>24180</v>
      </c>
      <c r="I44" s="54">
        <f t="shared" si="11"/>
        <v>3120</v>
      </c>
    </row>
    <row r="45" spans="1:9" outlineLevel="2" collapsed="1">
      <c r="A45" s="52"/>
      <c r="B45" s="399" t="s">
        <v>1517</v>
      </c>
      <c r="C45" s="53"/>
      <c r="D45" s="52"/>
      <c r="E45" s="52"/>
      <c r="F45" s="52">
        <f>SUBTOTAL(9,F39:F44)</f>
        <v>174</v>
      </c>
      <c r="G45" s="52">
        <f>SUBTOTAL(9,G39:G44)</f>
        <v>15</v>
      </c>
      <c r="H45" s="54">
        <f>SUBTOTAL(9,H39:H44)</f>
        <v>148780</v>
      </c>
      <c r="I45" s="54">
        <f>SUBTOTAL(9,I39:I44)</f>
        <v>12720</v>
      </c>
    </row>
    <row r="46" spans="1:9" hidden="1" outlineLevel="3">
      <c r="A46" s="52" t="s">
        <v>803</v>
      </c>
      <c r="B46" s="52" t="s">
        <v>796</v>
      </c>
      <c r="C46" s="53">
        <v>42028</v>
      </c>
      <c r="D46" s="52">
        <v>1080</v>
      </c>
      <c r="E46" s="52" t="s">
        <v>794</v>
      </c>
      <c r="F46" s="52">
        <v>50</v>
      </c>
      <c r="G46" s="52">
        <v>3</v>
      </c>
      <c r="H46" s="54">
        <f t="shared" ref="H46:H51" si="12">D46*F46</f>
        <v>54000</v>
      </c>
      <c r="I46" s="54">
        <f t="shared" ref="I46:I51" si="13">D46*G46</f>
        <v>3240</v>
      </c>
    </row>
    <row r="47" spans="1:9" hidden="1" outlineLevel="3">
      <c r="A47" s="52" t="s">
        <v>803</v>
      </c>
      <c r="B47" s="52" t="s">
        <v>796</v>
      </c>
      <c r="C47" s="53">
        <v>42070</v>
      </c>
      <c r="D47" s="52">
        <v>1100</v>
      </c>
      <c r="E47" s="52" t="s">
        <v>783</v>
      </c>
      <c r="F47" s="52">
        <v>50</v>
      </c>
      <c r="G47" s="52">
        <v>3</v>
      </c>
      <c r="H47" s="54">
        <f t="shared" si="12"/>
        <v>55000</v>
      </c>
      <c r="I47" s="54">
        <f t="shared" si="13"/>
        <v>3300</v>
      </c>
    </row>
    <row r="48" spans="1:9" hidden="1" outlineLevel="3">
      <c r="A48" s="52" t="s">
        <v>803</v>
      </c>
      <c r="B48" s="52" t="s">
        <v>796</v>
      </c>
      <c r="C48" s="53">
        <v>42073</v>
      </c>
      <c r="D48" s="52">
        <v>1080</v>
      </c>
      <c r="E48" s="52" t="s">
        <v>800</v>
      </c>
      <c r="F48" s="52">
        <v>18</v>
      </c>
      <c r="G48" s="52">
        <v>1</v>
      </c>
      <c r="H48" s="54">
        <f t="shared" si="12"/>
        <v>19440</v>
      </c>
      <c r="I48" s="54">
        <f t="shared" si="13"/>
        <v>1080</v>
      </c>
    </row>
    <row r="49" spans="1:9" hidden="1" outlineLevel="3">
      <c r="A49" s="52" t="s">
        <v>803</v>
      </c>
      <c r="B49" s="52" t="s">
        <v>796</v>
      </c>
      <c r="C49" s="53">
        <v>42100</v>
      </c>
      <c r="D49" s="52">
        <v>1120</v>
      </c>
      <c r="E49" s="52" t="s">
        <v>799</v>
      </c>
      <c r="F49" s="52">
        <v>39</v>
      </c>
      <c r="G49" s="52">
        <v>0</v>
      </c>
      <c r="H49" s="54">
        <f t="shared" si="12"/>
        <v>43680</v>
      </c>
      <c r="I49" s="54">
        <f t="shared" si="13"/>
        <v>0</v>
      </c>
    </row>
    <row r="50" spans="1:9" hidden="1" outlineLevel="3">
      <c r="A50" s="52" t="s">
        <v>803</v>
      </c>
      <c r="B50" s="52" t="s">
        <v>796</v>
      </c>
      <c r="C50" s="55">
        <v>42229</v>
      </c>
      <c r="D50" s="52">
        <v>1100</v>
      </c>
      <c r="E50" s="52" t="s">
        <v>789</v>
      </c>
      <c r="F50" s="52">
        <v>28</v>
      </c>
      <c r="G50" s="52">
        <v>2</v>
      </c>
      <c r="H50" s="54">
        <f t="shared" si="12"/>
        <v>30800</v>
      </c>
      <c r="I50" s="54">
        <f t="shared" si="13"/>
        <v>2200</v>
      </c>
    </row>
    <row r="51" spans="1:9" hidden="1" outlineLevel="3">
      <c r="A51" s="52" t="s">
        <v>803</v>
      </c>
      <c r="B51" s="52" t="s">
        <v>796</v>
      </c>
      <c r="C51" s="55">
        <v>42365</v>
      </c>
      <c r="D51" s="52">
        <v>1080</v>
      </c>
      <c r="E51" s="52" t="s">
        <v>786</v>
      </c>
      <c r="F51" s="52">
        <v>43</v>
      </c>
      <c r="G51" s="52">
        <v>4</v>
      </c>
      <c r="H51" s="54">
        <f t="shared" si="12"/>
        <v>46440</v>
      </c>
      <c r="I51" s="54">
        <f t="shared" si="13"/>
        <v>4320</v>
      </c>
    </row>
    <row r="52" spans="1:9" outlineLevel="2" collapsed="1">
      <c r="A52" s="52"/>
      <c r="B52" s="399" t="s">
        <v>1518</v>
      </c>
      <c r="C52" s="55"/>
      <c r="D52" s="52"/>
      <c r="E52" s="52"/>
      <c r="F52" s="52">
        <f>SUBTOTAL(9,F46:F51)</f>
        <v>228</v>
      </c>
      <c r="G52" s="52">
        <f>SUBTOTAL(9,G46:G51)</f>
        <v>13</v>
      </c>
      <c r="H52" s="54">
        <f>SUBTOTAL(9,H46:H51)</f>
        <v>249360</v>
      </c>
      <c r="I52" s="54">
        <f>SUBTOTAL(9,I46:I51)</f>
        <v>14140</v>
      </c>
    </row>
    <row r="53" spans="1:9" hidden="1" outlineLevel="3">
      <c r="A53" s="52" t="s">
        <v>803</v>
      </c>
      <c r="B53" s="52" t="s">
        <v>798</v>
      </c>
      <c r="C53" s="53">
        <v>42081</v>
      </c>
      <c r="D53" s="52">
        <v>1240</v>
      </c>
      <c r="E53" s="52" t="s">
        <v>799</v>
      </c>
      <c r="F53" s="52">
        <v>27</v>
      </c>
      <c r="G53" s="52">
        <v>0</v>
      </c>
      <c r="H53" s="54">
        <f t="shared" ref="H53:H58" si="14">D53*F53</f>
        <v>33480</v>
      </c>
      <c r="I53" s="54">
        <f t="shared" ref="I53:I58" si="15">D53*G53</f>
        <v>0</v>
      </c>
    </row>
    <row r="54" spans="1:9" hidden="1" outlineLevel="3">
      <c r="A54" s="52" t="s">
        <v>803</v>
      </c>
      <c r="B54" s="52" t="s">
        <v>798</v>
      </c>
      <c r="C54" s="53">
        <v>42108</v>
      </c>
      <c r="D54" s="52">
        <v>1200</v>
      </c>
      <c r="E54" s="52" t="s">
        <v>794</v>
      </c>
      <c r="F54" s="52">
        <v>44</v>
      </c>
      <c r="G54" s="52">
        <v>3</v>
      </c>
      <c r="H54" s="54">
        <f t="shared" si="14"/>
        <v>52800</v>
      </c>
      <c r="I54" s="54">
        <f t="shared" si="15"/>
        <v>3600</v>
      </c>
    </row>
    <row r="55" spans="1:9" hidden="1" outlineLevel="3">
      <c r="A55" s="52" t="s">
        <v>803</v>
      </c>
      <c r="B55" s="52" t="s">
        <v>798</v>
      </c>
      <c r="C55" s="55">
        <v>42145</v>
      </c>
      <c r="D55" s="52">
        <v>1200</v>
      </c>
      <c r="E55" s="52" t="s">
        <v>786</v>
      </c>
      <c r="F55" s="52">
        <v>42</v>
      </c>
      <c r="G55" s="52">
        <v>2</v>
      </c>
      <c r="H55" s="54">
        <f t="shared" si="14"/>
        <v>50400</v>
      </c>
      <c r="I55" s="54">
        <f t="shared" si="15"/>
        <v>2400</v>
      </c>
    </row>
    <row r="56" spans="1:9" hidden="1" outlineLevel="3">
      <c r="A56" s="52" t="s">
        <v>803</v>
      </c>
      <c r="B56" s="52" t="s">
        <v>798</v>
      </c>
      <c r="C56" s="55">
        <v>42153</v>
      </c>
      <c r="D56" s="52">
        <v>1200</v>
      </c>
      <c r="E56" s="52" t="s">
        <v>789</v>
      </c>
      <c r="F56" s="52">
        <v>33</v>
      </c>
      <c r="G56" s="52">
        <v>3</v>
      </c>
      <c r="H56" s="54">
        <f t="shared" si="14"/>
        <v>39600</v>
      </c>
      <c r="I56" s="54">
        <f t="shared" si="15"/>
        <v>3600</v>
      </c>
    </row>
    <row r="57" spans="1:9" hidden="1" outlineLevel="3">
      <c r="A57" s="52" t="s">
        <v>803</v>
      </c>
      <c r="B57" s="52" t="s">
        <v>798</v>
      </c>
      <c r="C57" s="53">
        <v>42259</v>
      </c>
      <c r="D57" s="52">
        <v>1200</v>
      </c>
      <c r="E57" s="52" t="s">
        <v>783</v>
      </c>
      <c r="F57" s="52">
        <v>39</v>
      </c>
      <c r="G57" s="52">
        <v>4</v>
      </c>
      <c r="H57" s="54">
        <f t="shared" si="14"/>
        <v>46800</v>
      </c>
      <c r="I57" s="54">
        <f t="shared" si="15"/>
        <v>4800</v>
      </c>
    </row>
    <row r="58" spans="1:9" hidden="1" outlineLevel="3">
      <c r="A58" s="52" t="s">
        <v>803</v>
      </c>
      <c r="B58" s="52" t="s">
        <v>798</v>
      </c>
      <c r="C58" s="53">
        <v>42343</v>
      </c>
      <c r="D58" s="52">
        <v>1200</v>
      </c>
      <c r="E58" s="52" t="s">
        <v>800</v>
      </c>
      <c r="F58" s="52">
        <v>39</v>
      </c>
      <c r="G58" s="52">
        <v>0</v>
      </c>
      <c r="H58" s="54">
        <f t="shared" si="14"/>
        <v>46800</v>
      </c>
      <c r="I58" s="54">
        <f t="shared" si="15"/>
        <v>0</v>
      </c>
    </row>
    <row r="59" spans="1:9" outlineLevel="2" collapsed="1">
      <c r="A59" s="52"/>
      <c r="B59" s="399" t="s">
        <v>1521</v>
      </c>
      <c r="C59" s="53"/>
      <c r="D59" s="52"/>
      <c r="E59" s="52"/>
      <c r="F59" s="52">
        <f>SUBTOTAL(9,F53:F58)</f>
        <v>224</v>
      </c>
      <c r="G59" s="52">
        <f>SUBTOTAL(9,G53:G58)</f>
        <v>12</v>
      </c>
      <c r="H59" s="54">
        <f>SUBTOTAL(9,H53:H58)</f>
        <v>269880</v>
      </c>
      <c r="I59" s="54">
        <f>SUBTOTAL(9,I53:I58)</f>
        <v>14400</v>
      </c>
    </row>
    <row r="60" spans="1:9" hidden="1" outlineLevel="3">
      <c r="A60" s="52" t="s">
        <v>803</v>
      </c>
      <c r="B60" s="52" t="s">
        <v>788</v>
      </c>
      <c r="C60" s="55">
        <v>42068</v>
      </c>
      <c r="D60" s="52">
        <v>1200</v>
      </c>
      <c r="E60" s="52" t="s">
        <v>789</v>
      </c>
      <c r="F60" s="52">
        <v>43</v>
      </c>
      <c r="G60" s="52">
        <v>0</v>
      </c>
      <c r="H60" s="54">
        <f t="shared" ref="H60:H65" si="16">D60*F60</f>
        <v>51600</v>
      </c>
      <c r="I60" s="54">
        <f t="shared" ref="I60:I65" si="17">D60*G60</f>
        <v>0</v>
      </c>
    </row>
    <row r="61" spans="1:9" hidden="1" outlineLevel="3">
      <c r="A61" s="52" t="s">
        <v>803</v>
      </c>
      <c r="B61" s="52" t="s">
        <v>788</v>
      </c>
      <c r="C61" s="53">
        <v>42252</v>
      </c>
      <c r="D61" s="52">
        <v>1150</v>
      </c>
      <c r="E61" s="52" t="s">
        <v>783</v>
      </c>
      <c r="F61" s="52">
        <v>48</v>
      </c>
      <c r="G61" s="52">
        <v>2</v>
      </c>
      <c r="H61" s="54">
        <f t="shared" si="16"/>
        <v>55200</v>
      </c>
      <c r="I61" s="54">
        <f t="shared" si="17"/>
        <v>2300</v>
      </c>
    </row>
    <row r="62" spans="1:9" hidden="1" outlineLevel="3">
      <c r="A62" s="52" t="s">
        <v>803</v>
      </c>
      <c r="B62" s="52" t="s">
        <v>788</v>
      </c>
      <c r="C62" s="53">
        <v>42254</v>
      </c>
      <c r="D62" s="52">
        <v>1150</v>
      </c>
      <c r="E62" s="52" t="s">
        <v>800</v>
      </c>
      <c r="F62" s="52">
        <v>27</v>
      </c>
      <c r="G62" s="52">
        <v>3</v>
      </c>
      <c r="H62" s="54">
        <f t="shared" si="16"/>
        <v>31050</v>
      </c>
      <c r="I62" s="54">
        <f t="shared" si="17"/>
        <v>3450</v>
      </c>
    </row>
    <row r="63" spans="1:9" hidden="1" outlineLevel="3">
      <c r="A63" s="52" t="s">
        <v>803</v>
      </c>
      <c r="B63" s="52" t="s">
        <v>788</v>
      </c>
      <c r="C63" s="53">
        <v>42284</v>
      </c>
      <c r="D63" s="52">
        <v>1200</v>
      </c>
      <c r="E63" s="52" t="s">
        <v>799</v>
      </c>
      <c r="F63" s="52">
        <v>20</v>
      </c>
      <c r="G63" s="52">
        <v>4</v>
      </c>
      <c r="H63" s="54">
        <f t="shared" si="16"/>
        <v>24000</v>
      </c>
      <c r="I63" s="54">
        <f t="shared" si="17"/>
        <v>4800</v>
      </c>
    </row>
    <row r="64" spans="1:9" hidden="1" outlineLevel="3">
      <c r="A64" s="52" t="s">
        <v>803</v>
      </c>
      <c r="B64" s="52" t="s">
        <v>788</v>
      </c>
      <c r="C64" s="53">
        <v>42288</v>
      </c>
      <c r="D64" s="52">
        <v>1150</v>
      </c>
      <c r="E64" s="52" t="s">
        <v>794</v>
      </c>
      <c r="F64" s="52">
        <v>46</v>
      </c>
      <c r="G64" s="52">
        <v>4</v>
      </c>
      <c r="H64" s="54">
        <f t="shared" si="16"/>
        <v>52900</v>
      </c>
      <c r="I64" s="54">
        <f t="shared" si="17"/>
        <v>4600</v>
      </c>
    </row>
    <row r="65" spans="1:9" hidden="1" outlineLevel="3">
      <c r="A65" s="52" t="s">
        <v>803</v>
      </c>
      <c r="B65" s="52" t="s">
        <v>788</v>
      </c>
      <c r="C65" s="55">
        <v>42297</v>
      </c>
      <c r="D65" s="52">
        <v>1150</v>
      </c>
      <c r="E65" s="52" t="s">
        <v>786</v>
      </c>
      <c r="F65" s="52">
        <v>31</v>
      </c>
      <c r="G65" s="52">
        <v>1</v>
      </c>
      <c r="H65" s="54">
        <f t="shared" si="16"/>
        <v>35650</v>
      </c>
      <c r="I65" s="54">
        <f t="shared" si="17"/>
        <v>1150</v>
      </c>
    </row>
    <row r="66" spans="1:9" outlineLevel="2" collapsed="1">
      <c r="A66" s="52"/>
      <c r="B66" s="399" t="s">
        <v>1516</v>
      </c>
      <c r="C66" s="55"/>
      <c r="D66" s="52"/>
      <c r="E66" s="52"/>
      <c r="F66" s="52">
        <f>SUBTOTAL(9,F60:F65)</f>
        <v>215</v>
      </c>
      <c r="G66" s="52">
        <f>SUBTOTAL(9,G60:G65)</f>
        <v>14</v>
      </c>
      <c r="H66" s="54">
        <f>SUBTOTAL(9,H60:H65)</f>
        <v>250400</v>
      </c>
      <c r="I66" s="54">
        <f>SUBTOTAL(9,I60:I65)</f>
        <v>16300</v>
      </c>
    </row>
    <row r="67" spans="1:9" outlineLevel="1">
      <c r="A67" s="399" t="s">
        <v>1507</v>
      </c>
      <c r="B67" s="52"/>
      <c r="C67" s="55"/>
      <c r="D67" s="52"/>
      <c r="E67" s="52"/>
      <c r="F67" s="52">
        <f>SUBTOTAL(9,F39:F65)</f>
        <v>841</v>
      </c>
      <c r="G67" s="52">
        <f>SUBTOTAL(9,G39:G65)</f>
        <v>54</v>
      </c>
      <c r="H67" s="54">
        <f>SUBTOTAL(9,H39:H65)</f>
        <v>918420</v>
      </c>
      <c r="I67" s="54">
        <f>SUBTOTAL(9,I39:I65)</f>
        <v>57560</v>
      </c>
    </row>
    <row r="68" spans="1:9" hidden="1" outlineLevel="3">
      <c r="A68" s="52" t="s">
        <v>804</v>
      </c>
      <c r="B68" s="52" t="s">
        <v>793</v>
      </c>
      <c r="C68" s="55">
        <v>42055</v>
      </c>
      <c r="D68" s="52">
        <v>5400</v>
      </c>
      <c r="E68" s="52" t="s">
        <v>789</v>
      </c>
      <c r="F68" s="52">
        <v>35</v>
      </c>
      <c r="G68" s="52">
        <v>1</v>
      </c>
      <c r="H68" s="54">
        <f t="shared" ref="H68:H73" si="18">D68*F68</f>
        <v>189000</v>
      </c>
      <c r="I68" s="54">
        <f t="shared" ref="I68:I73" si="19">D68*G68</f>
        <v>5400</v>
      </c>
    </row>
    <row r="69" spans="1:9" hidden="1" outlineLevel="3">
      <c r="A69" s="52" t="s">
        <v>804</v>
      </c>
      <c r="B69" s="52" t="s">
        <v>793</v>
      </c>
      <c r="C69" s="55">
        <v>42076</v>
      </c>
      <c r="D69" s="52">
        <v>5490</v>
      </c>
      <c r="E69" s="52" t="s">
        <v>794</v>
      </c>
      <c r="F69" s="52">
        <v>41</v>
      </c>
      <c r="G69" s="52">
        <v>1</v>
      </c>
      <c r="H69" s="54">
        <f t="shared" si="18"/>
        <v>225090</v>
      </c>
      <c r="I69" s="54">
        <f t="shared" si="19"/>
        <v>5490</v>
      </c>
    </row>
    <row r="70" spans="1:9" hidden="1" outlineLevel="3">
      <c r="A70" s="52" t="s">
        <v>804</v>
      </c>
      <c r="B70" s="52" t="s">
        <v>793</v>
      </c>
      <c r="C70" s="53">
        <v>42104</v>
      </c>
      <c r="D70" s="52">
        <v>5500</v>
      </c>
      <c r="E70" s="52" t="s">
        <v>799</v>
      </c>
      <c r="F70" s="52">
        <v>20</v>
      </c>
      <c r="G70" s="52">
        <v>4</v>
      </c>
      <c r="H70" s="54">
        <f t="shared" si="18"/>
        <v>110000</v>
      </c>
      <c r="I70" s="54">
        <f t="shared" si="19"/>
        <v>22000</v>
      </c>
    </row>
    <row r="71" spans="1:9" hidden="1" outlineLevel="3">
      <c r="A71" s="52" t="s">
        <v>804</v>
      </c>
      <c r="B71" s="52" t="s">
        <v>793</v>
      </c>
      <c r="C71" s="53">
        <v>42118</v>
      </c>
      <c r="D71" s="52">
        <v>5490</v>
      </c>
      <c r="E71" s="52" t="s">
        <v>800</v>
      </c>
      <c r="F71" s="52">
        <v>17</v>
      </c>
      <c r="G71" s="52">
        <v>2</v>
      </c>
      <c r="H71" s="54">
        <f t="shared" si="18"/>
        <v>93330</v>
      </c>
      <c r="I71" s="54">
        <f t="shared" si="19"/>
        <v>10980</v>
      </c>
    </row>
    <row r="72" spans="1:9" hidden="1" outlineLevel="3">
      <c r="A72" s="52" t="s">
        <v>804</v>
      </c>
      <c r="B72" s="52" t="s">
        <v>793</v>
      </c>
      <c r="C72" s="55">
        <v>42215</v>
      </c>
      <c r="D72" s="52">
        <v>5490</v>
      </c>
      <c r="E72" s="52" t="s">
        <v>786</v>
      </c>
      <c r="F72" s="52">
        <v>28</v>
      </c>
      <c r="G72" s="52">
        <v>2</v>
      </c>
      <c r="H72" s="54">
        <f t="shared" si="18"/>
        <v>153720</v>
      </c>
      <c r="I72" s="54">
        <f t="shared" si="19"/>
        <v>10980</v>
      </c>
    </row>
    <row r="73" spans="1:9" hidden="1" outlineLevel="3">
      <c r="A73" s="52" t="s">
        <v>804</v>
      </c>
      <c r="B73" s="52" t="s">
        <v>793</v>
      </c>
      <c r="C73" s="53">
        <v>42231</v>
      </c>
      <c r="D73" s="52">
        <v>5490</v>
      </c>
      <c r="E73" s="52" t="s">
        <v>783</v>
      </c>
      <c r="F73" s="52">
        <v>23</v>
      </c>
      <c r="G73" s="52">
        <v>0</v>
      </c>
      <c r="H73" s="54">
        <f t="shared" si="18"/>
        <v>126270</v>
      </c>
      <c r="I73" s="54">
        <f t="shared" si="19"/>
        <v>0</v>
      </c>
    </row>
    <row r="74" spans="1:9" outlineLevel="2" collapsed="1">
      <c r="A74" s="52"/>
      <c r="B74" s="399" t="s">
        <v>1517</v>
      </c>
      <c r="C74" s="53"/>
      <c r="D74" s="52"/>
      <c r="E74" s="52"/>
      <c r="F74" s="52">
        <f>SUBTOTAL(9,F68:F73)</f>
        <v>164</v>
      </c>
      <c r="G74" s="52">
        <f>SUBTOTAL(9,G68:G73)</f>
        <v>10</v>
      </c>
      <c r="H74" s="54">
        <f>SUBTOTAL(9,H68:H73)</f>
        <v>897410</v>
      </c>
      <c r="I74" s="54">
        <f>SUBTOTAL(9,I68:I73)</f>
        <v>54850</v>
      </c>
    </row>
    <row r="75" spans="1:9" hidden="1" outlineLevel="3">
      <c r="A75" s="52" t="s">
        <v>804</v>
      </c>
      <c r="B75" s="52" t="s">
        <v>797</v>
      </c>
      <c r="C75" s="55">
        <v>42152</v>
      </c>
      <c r="D75" s="52">
        <v>4590</v>
      </c>
      <c r="E75" s="52" t="s">
        <v>786</v>
      </c>
      <c r="F75" s="52">
        <v>28</v>
      </c>
      <c r="G75" s="52">
        <v>2</v>
      </c>
      <c r="H75" s="54">
        <f t="shared" ref="H75:H80" si="20">D75*F75</f>
        <v>128520</v>
      </c>
      <c r="I75" s="54">
        <f t="shared" ref="I75:I80" si="21">D75*G75</f>
        <v>9180</v>
      </c>
    </row>
    <row r="76" spans="1:9" hidden="1" outlineLevel="3">
      <c r="A76" s="52" t="s">
        <v>804</v>
      </c>
      <c r="B76" s="52" t="s">
        <v>797</v>
      </c>
      <c r="C76" s="53">
        <v>42183</v>
      </c>
      <c r="D76" s="52">
        <v>4590</v>
      </c>
      <c r="E76" s="52" t="s">
        <v>783</v>
      </c>
      <c r="F76" s="52">
        <v>29</v>
      </c>
      <c r="G76" s="52">
        <v>4</v>
      </c>
      <c r="H76" s="54">
        <f t="shared" si="20"/>
        <v>133110</v>
      </c>
      <c r="I76" s="54">
        <f t="shared" si="21"/>
        <v>18360</v>
      </c>
    </row>
    <row r="77" spans="1:9" hidden="1" outlineLevel="3">
      <c r="A77" s="52" t="s">
        <v>804</v>
      </c>
      <c r="B77" s="52" t="s">
        <v>797</v>
      </c>
      <c r="C77" s="55">
        <v>42203</v>
      </c>
      <c r="D77" s="52">
        <v>4600</v>
      </c>
      <c r="E77" s="52" t="s">
        <v>789</v>
      </c>
      <c r="F77" s="52">
        <v>46</v>
      </c>
      <c r="G77" s="52">
        <v>1</v>
      </c>
      <c r="H77" s="54">
        <f t="shared" si="20"/>
        <v>211600</v>
      </c>
      <c r="I77" s="54">
        <f t="shared" si="21"/>
        <v>4600</v>
      </c>
    </row>
    <row r="78" spans="1:9" hidden="1" outlineLevel="3">
      <c r="A78" s="52" t="s">
        <v>804</v>
      </c>
      <c r="B78" s="52" t="s">
        <v>797</v>
      </c>
      <c r="C78" s="55">
        <v>42268</v>
      </c>
      <c r="D78" s="52">
        <v>4590</v>
      </c>
      <c r="E78" s="52" t="s">
        <v>794</v>
      </c>
      <c r="F78" s="52">
        <v>36</v>
      </c>
      <c r="G78" s="52">
        <v>2</v>
      </c>
      <c r="H78" s="54">
        <f t="shared" si="20"/>
        <v>165240</v>
      </c>
      <c r="I78" s="54">
        <f t="shared" si="21"/>
        <v>9180</v>
      </c>
    </row>
    <row r="79" spans="1:9" hidden="1" outlineLevel="3">
      <c r="A79" s="52" t="s">
        <v>804</v>
      </c>
      <c r="B79" s="52" t="s">
        <v>797</v>
      </c>
      <c r="C79" s="53">
        <v>42314</v>
      </c>
      <c r="D79" s="52">
        <v>4590</v>
      </c>
      <c r="E79" s="52" t="s">
        <v>799</v>
      </c>
      <c r="F79" s="52">
        <v>19</v>
      </c>
      <c r="G79" s="52">
        <v>4</v>
      </c>
      <c r="H79" s="54">
        <f t="shared" si="20"/>
        <v>87210</v>
      </c>
      <c r="I79" s="54">
        <f t="shared" si="21"/>
        <v>18360</v>
      </c>
    </row>
    <row r="80" spans="1:9" hidden="1" outlineLevel="3">
      <c r="A80" s="52" t="s">
        <v>804</v>
      </c>
      <c r="B80" s="52" t="s">
        <v>797</v>
      </c>
      <c r="C80" s="53">
        <v>42323</v>
      </c>
      <c r="D80" s="52">
        <v>4590</v>
      </c>
      <c r="E80" s="52" t="s">
        <v>800</v>
      </c>
      <c r="F80" s="52">
        <v>27</v>
      </c>
      <c r="G80" s="52">
        <v>2</v>
      </c>
      <c r="H80" s="54">
        <f t="shared" si="20"/>
        <v>123930</v>
      </c>
      <c r="I80" s="54">
        <f t="shared" si="21"/>
        <v>9180</v>
      </c>
    </row>
    <row r="81" spans="1:9" outlineLevel="2" collapsed="1">
      <c r="A81" s="52"/>
      <c r="B81" s="399" t="s">
        <v>1522</v>
      </c>
      <c r="C81" s="53"/>
      <c r="D81" s="52"/>
      <c r="E81" s="52"/>
      <c r="F81" s="52">
        <f>SUBTOTAL(9,F75:F80)</f>
        <v>185</v>
      </c>
      <c r="G81" s="52">
        <f>SUBTOTAL(9,G75:G80)</f>
        <v>15</v>
      </c>
      <c r="H81" s="54">
        <f>SUBTOTAL(9,H75:H80)</f>
        <v>849610</v>
      </c>
      <c r="I81" s="54">
        <f>SUBTOTAL(9,I75:I80)</f>
        <v>68860</v>
      </c>
    </row>
    <row r="82" spans="1:9" hidden="1" outlineLevel="3">
      <c r="A82" s="52" t="s">
        <v>804</v>
      </c>
      <c r="B82" s="52" t="s">
        <v>790</v>
      </c>
      <c r="C82" s="55">
        <v>42044</v>
      </c>
      <c r="D82" s="52">
        <v>10000</v>
      </c>
      <c r="E82" s="52" t="s">
        <v>794</v>
      </c>
      <c r="F82" s="52">
        <v>28</v>
      </c>
      <c r="G82" s="52">
        <v>0</v>
      </c>
      <c r="H82" s="54">
        <f t="shared" ref="H82:H87" si="22">D82*F82</f>
        <v>280000</v>
      </c>
      <c r="I82" s="54">
        <f t="shared" ref="I82:I87" si="23">D82*G82</f>
        <v>0</v>
      </c>
    </row>
    <row r="83" spans="1:9" hidden="1" outlineLevel="3">
      <c r="A83" s="52" t="s">
        <v>804</v>
      </c>
      <c r="B83" s="52" t="s">
        <v>790</v>
      </c>
      <c r="C83" s="53">
        <v>42053</v>
      </c>
      <c r="D83" s="52">
        <v>10250</v>
      </c>
      <c r="E83" s="52" t="s">
        <v>783</v>
      </c>
      <c r="F83" s="52">
        <v>16</v>
      </c>
      <c r="G83" s="52">
        <v>4</v>
      </c>
      <c r="H83" s="54">
        <f t="shared" si="22"/>
        <v>164000</v>
      </c>
      <c r="I83" s="54">
        <f t="shared" si="23"/>
        <v>41000</v>
      </c>
    </row>
    <row r="84" spans="1:9" hidden="1" outlineLevel="3">
      <c r="A84" s="52" t="s">
        <v>804</v>
      </c>
      <c r="B84" s="52" t="s">
        <v>790</v>
      </c>
      <c r="C84" s="53">
        <v>42117</v>
      </c>
      <c r="D84" s="52">
        <v>10110</v>
      </c>
      <c r="E84" s="52" t="s">
        <v>799</v>
      </c>
      <c r="F84" s="52">
        <v>39</v>
      </c>
      <c r="G84" s="52">
        <v>4</v>
      </c>
      <c r="H84" s="54">
        <f t="shared" si="22"/>
        <v>394290</v>
      </c>
      <c r="I84" s="54">
        <f t="shared" si="23"/>
        <v>40440</v>
      </c>
    </row>
    <row r="85" spans="1:9" hidden="1" outlineLevel="3">
      <c r="A85" s="52" t="s">
        <v>804</v>
      </c>
      <c r="B85" s="52" t="s">
        <v>790</v>
      </c>
      <c r="C85" s="53">
        <v>42169</v>
      </c>
      <c r="D85" s="52">
        <v>10500</v>
      </c>
      <c r="E85" s="52" t="s">
        <v>800</v>
      </c>
      <c r="F85" s="52">
        <v>49</v>
      </c>
      <c r="G85" s="52">
        <v>0</v>
      </c>
      <c r="H85" s="54">
        <f t="shared" si="22"/>
        <v>514500</v>
      </c>
      <c r="I85" s="54">
        <f t="shared" si="23"/>
        <v>0</v>
      </c>
    </row>
    <row r="86" spans="1:9" hidden="1" outlineLevel="3">
      <c r="A86" s="52" t="s">
        <v>804</v>
      </c>
      <c r="B86" s="52" t="s">
        <v>790</v>
      </c>
      <c r="C86" s="55">
        <v>42189</v>
      </c>
      <c r="D86" s="52">
        <v>10010</v>
      </c>
      <c r="E86" s="52" t="s">
        <v>786</v>
      </c>
      <c r="F86" s="52">
        <v>14</v>
      </c>
      <c r="G86" s="52">
        <v>3</v>
      </c>
      <c r="H86" s="54">
        <f t="shared" si="22"/>
        <v>140140</v>
      </c>
      <c r="I86" s="54">
        <f t="shared" si="23"/>
        <v>30030</v>
      </c>
    </row>
    <row r="87" spans="1:9" hidden="1" outlineLevel="3">
      <c r="A87" s="52" t="s">
        <v>804</v>
      </c>
      <c r="B87" s="52" t="s">
        <v>790</v>
      </c>
      <c r="C87" s="55">
        <v>42354</v>
      </c>
      <c r="D87" s="52">
        <v>9990</v>
      </c>
      <c r="E87" s="52" t="s">
        <v>789</v>
      </c>
      <c r="F87" s="52">
        <v>43</v>
      </c>
      <c r="G87" s="52">
        <v>4</v>
      </c>
      <c r="H87" s="54">
        <f t="shared" si="22"/>
        <v>429570</v>
      </c>
      <c r="I87" s="54">
        <f t="shared" si="23"/>
        <v>39960</v>
      </c>
    </row>
    <row r="88" spans="1:9" outlineLevel="2" collapsed="1">
      <c r="A88" s="52"/>
      <c r="B88" s="399" t="s">
        <v>1519</v>
      </c>
      <c r="C88" s="55"/>
      <c r="D88" s="52"/>
      <c r="E88" s="52"/>
      <c r="F88" s="52">
        <f>SUBTOTAL(9,F82:F87)</f>
        <v>189</v>
      </c>
      <c r="G88" s="52">
        <f>SUBTOTAL(9,G82:G87)</f>
        <v>15</v>
      </c>
      <c r="H88" s="54">
        <f>SUBTOTAL(9,H82:H87)</f>
        <v>1922500</v>
      </c>
      <c r="I88" s="54">
        <f>SUBTOTAL(9,I82:I87)</f>
        <v>151430</v>
      </c>
    </row>
    <row r="89" spans="1:9" hidden="1" outlineLevel="3">
      <c r="A89" s="52" t="s">
        <v>804</v>
      </c>
      <c r="B89" s="52" t="s">
        <v>802</v>
      </c>
      <c r="C89" s="55">
        <v>42036</v>
      </c>
      <c r="D89" s="52">
        <v>4550</v>
      </c>
      <c r="E89" s="52" t="s">
        <v>786</v>
      </c>
      <c r="F89" s="52">
        <v>22</v>
      </c>
      <c r="G89" s="52">
        <v>4</v>
      </c>
      <c r="H89" s="54">
        <f t="shared" ref="H89:H94" si="24">D89*F89</f>
        <v>100100</v>
      </c>
      <c r="I89" s="54">
        <f t="shared" ref="I89:I94" si="25">D89*G89</f>
        <v>18200</v>
      </c>
    </row>
    <row r="90" spans="1:9" hidden="1" outlineLevel="3">
      <c r="A90" s="52" t="s">
        <v>804</v>
      </c>
      <c r="B90" s="52" t="s">
        <v>802</v>
      </c>
      <c r="C90" s="53">
        <v>42044</v>
      </c>
      <c r="D90" s="52">
        <v>4550</v>
      </c>
      <c r="E90" s="52" t="s">
        <v>800</v>
      </c>
      <c r="F90" s="52">
        <v>41</v>
      </c>
      <c r="G90" s="52">
        <v>4</v>
      </c>
      <c r="H90" s="54">
        <f t="shared" si="24"/>
        <v>186550</v>
      </c>
      <c r="I90" s="54">
        <f t="shared" si="25"/>
        <v>18200</v>
      </c>
    </row>
    <row r="91" spans="1:9" hidden="1" outlineLevel="3">
      <c r="A91" s="52" t="s">
        <v>804</v>
      </c>
      <c r="B91" s="52" t="s">
        <v>802</v>
      </c>
      <c r="C91" s="53">
        <v>42102</v>
      </c>
      <c r="D91" s="52">
        <v>4600</v>
      </c>
      <c r="E91" s="52" t="s">
        <v>783</v>
      </c>
      <c r="F91" s="52">
        <v>24</v>
      </c>
      <c r="G91" s="52">
        <v>3</v>
      </c>
      <c r="H91" s="54">
        <f t="shared" si="24"/>
        <v>110400</v>
      </c>
      <c r="I91" s="54">
        <f t="shared" si="25"/>
        <v>13800</v>
      </c>
    </row>
    <row r="92" spans="1:9" hidden="1" outlineLevel="3">
      <c r="A92" s="52" t="s">
        <v>804</v>
      </c>
      <c r="B92" s="52" t="s">
        <v>802</v>
      </c>
      <c r="C92" s="53">
        <v>42112</v>
      </c>
      <c r="D92" s="52">
        <v>4550</v>
      </c>
      <c r="E92" s="52" t="s">
        <v>799</v>
      </c>
      <c r="F92" s="52">
        <v>26</v>
      </c>
      <c r="G92" s="52">
        <v>3</v>
      </c>
      <c r="H92" s="54">
        <f t="shared" si="24"/>
        <v>118300</v>
      </c>
      <c r="I92" s="54">
        <f t="shared" si="25"/>
        <v>13650</v>
      </c>
    </row>
    <row r="93" spans="1:9" hidden="1" outlineLevel="3">
      <c r="A93" s="52" t="s">
        <v>804</v>
      </c>
      <c r="B93" s="52" t="s">
        <v>802</v>
      </c>
      <c r="C93" s="55">
        <v>42167</v>
      </c>
      <c r="D93" s="52">
        <v>4550</v>
      </c>
      <c r="E93" s="52" t="s">
        <v>794</v>
      </c>
      <c r="F93" s="52">
        <v>19</v>
      </c>
      <c r="G93" s="52">
        <v>3</v>
      </c>
      <c r="H93" s="54">
        <f t="shared" si="24"/>
        <v>86450</v>
      </c>
      <c r="I93" s="54">
        <f t="shared" si="25"/>
        <v>13650</v>
      </c>
    </row>
    <row r="94" spans="1:9" hidden="1" outlineLevel="3">
      <c r="A94" s="52" t="s">
        <v>804</v>
      </c>
      <c r="B94" s="52" t="s">
        <v>802</v>
      </c>
      <c r="C94" s="55">
        <v>42275</v>
      </c>
      <c r="D94" s="52">
        <v>4550</v>
      </c>
      <c r="E94" s="52" t="s">
        <v>789</v>
      </c>
      <c r="F94" s="52">
        <v>28</v>
      </c>
      <c r="G94" s="52">
        <v>0</v>
      </c>
      <c r="H94" s="54">
        <f t="shared" si="24"/>
        <v>127400</v>
      </c>
      <c r="I94" s="54">
        <f t="shared" si="25"/>
        <v>0</v>
      </c>
    </row>
    <row r="95" spans="1:9" outlineLevel="2" collapsed="1">
      <c r="A95" s="52"/>
      <c r="B95" s="399" t="s">
        <v>1520</v>
      </c>
      <c r="C95" s="55"/>
      <c r="D95" s="52"/>
      <c r="E95" s="52"/>
      <c r="F95" s="52">
        <f>SUBTOTAL(9,F89:F94)</f>
        <v>160</v>
      </c>
      <c r="G95" s="52">
        <f>SUBTOTAL(9,G89:G94)</f>
        <v>17</v>
      </c>
      <c r="H95" s="54">
        <f>SUBTOTAL(9,H89:H94)</f>
        <v>729200</v>
      </c>
      <c r="I95" s="54">
        <f>SUBTOTAL(9,I89:I94)</f>
        <v>77500</v>
      </c>
    </row>
    <row r="96" spans="1:9" outlineLevel="1">
      <c r="A96" s="399" t="s">
        <v>1508</v>
      </c>
      <c r="B96" s="52"/>
      <c r="C96" s="55"/>
      <c r="D96" s="52"/>
      <c r="E96" s="52"/>
      <c r="F96" s="52">
        <f>SUBTOTAL(9,F68:F94)</f>
        <v>698</v>
      </c>
      <c r="G96" s="52">
        <f>SUBTOTAL(9,G68:G94)</f>
        <v>57</v>
      </c>
      <c r="H96" s="54">
        <f>SUBTOTAL(9,H68:H94)</f>
        <v>4398720</v>
      </c>
      <c r="I96" s="54">
        <f>SUBTOTAL(9,I68:I94)</f>
        <v>352640</v>
      </c>
    </row>
    <row r="97" spans="1:9" hidden="1" outlineLevel="3">
      <c r="A97" s="52" t="s">
        <v>787</v>
      </c>
      <c r="B97" s="52" t="s">
        <v>793</v>
      </c>
      <c r="C97" s="53">
        <v>42065</v>
      </c>
      <c r="D97" s="52">
        <v>1650</v>
      </c>
      <c r="E97" s="52" t="s">
        <v>800</v>
      </c>
      <c r="F97" s="52">
        <v>28</v>
      </c>
      <c r="G97" s="52">
        <v>0</v>
      </c>
      <c r="H97" s="54">
        <f t="shared" ref="H97:H102" si="26">D97*F97</f>
        <v>46200</v>
      </c>
      <c r="I97" s="54">
        <f t="shared" ref="I97:I102" si="27">D97*G97</f>
        <v>0</v>
      </c>
    </row>
    <row r="98" spans="1:9" hidden="1" outlineLevel="3">
      <c r="A98" s="52" t="s">
        <v>787</v>
      </c>
      <c r="B98" s="52" t="s">
        <v>793</v>
      </c>
      <c r="C98" s="53">
        <v>42075</v>
      </c>
      <c r="D98" s="52">
        <v>1650</v>
      </c>
      <c r="E98" s="52" t="s">
        <v>783</v>
      </c>
      <c r="F98" s="52">
        <v>16</v>
      </c>
      <c r="G98" s="52">
        <v>3</v>
      </c>
      <c r="H98" s="54">
        <f t="shared" si="26"/>
        <v>26400</v>
      </c>
      <c r="I98" s="54">
        <f t="shared" si="27"/>
        <v>4950</v>
      </c>
    </row>
    <row r="99" spans="1:9" hidden="1" outlineLevel="3">
      <c r="A99" s="52" t="s">
        <v>787</v>
      </c>
      <c r="B99" s="52" t="s">
        <v>793</v>
      </c>
      <c r="C99" s="55">
        <v>42087</v>
      </c>
      <c r="D99" s="52">
        <v>1700</v>
      </c>
      <c r="E99" s="52" t="s">
        <v>789</v>
      </c>
      <c r="F99" s="52">
        <v>40</v>
      </c>
      <c r="G99" s="52">
        <v>2</v>
      </c>
      <c r="H99" s="54">
        <f t="shared" si="26"/>
        <v>68000</v>
      </c>
      <c r="I99" s="54">
        <f t="shared" si="27"/>
        <v>3400</v>
      </c>
    </row>
    <row r="100" spans="1:9" hidden="1" outlineLevel="3">
      <c r="A100" s="52" t="s">
        <v>787</v>
      </c>
      <c r="B100" s="52" t="s">
        <v>793</v>
      </c>
      <c r="C100" s="55">
        <v>42248</v>
      </c>
      <c r="D100" s="52">
        <v>1650</v>
      </c>
      <c r="E100" s="52" t="s">
        <v>794</v>
      </c>
      <c r="F100" s="52">
        <v>22</v>
      </c>
      <c r="G100" s="52">
        <v>1</v>
      </c>
      <c r="H100" s="54">
        <f t="shared" si="26"/>
        <v>36300</v>
      </c>
      <c r="I100" s="54">
        <f t="shared" si="27"/>
        <v>1650</v>
      </c>
    </row>
    <row r="101" spans="1:9" hidden="1" outlineLevel="3">
      <c r="A101" s="52" t="s">
        <v>787</v>
      </c>
      <c r="B101" s="52" t="s">
        <v>793</v>
      </c>
      <c r="C101" s="55">
        <v>42321</v>
      </c>
      <c r="D101" s="52">
        <v>1650</v>
      </c>
      <c r="E101" s="52" t="s">
        <v>786</v>
      </c>
      <c r="F101" s="52">
        <v>39</v>
      </c>
      <c r="G101" s="52">
        <v>3</v>
      </c>
      <c r="H101" s="54">
        <f t="shared" si="26"/>
        <v>64350</v>
      </c>
      <c r="I101" s="54">
        <f t="shared" si="27"/>
        <v>4950</v>
      </c>
    </row>
    <row r="102" spans="1:9" hidden="1" outlineLevel="3">
      <c r="A102" s="52" t="s">
        <v>787</v>
      </c>
      <c r="B102" s="52" t="s">
        <v>793</v>
      </c>
      <c r="C102" s="53">
        <v>42352</v>
      </c>
      <c r="D102" s="52">
        <v>1700</v>
      </c>
      <c r="E102" s="52" t="s">
        <v>799</v>
      </c>
      <c r="F102" s="52">
        <v>14</v>
      </c>
      <c r="G102" s="52">
        <v>4</v>
      </c>
      <c r="H102" s="54">
        <f t="shared" si="26"/>
        <v>23800</v>
      </c>
      <c r="I102" s="54">
        <f t="shared" si="27"/>
        <v>6800</v>
      </c>
    </row>
    <row r="103" spans="1:9" outlineLevel="2" collapsed="1">
      <c r="A103" s="52"/>
      <c r="B103" s="399" t="s">
        <v>1517</v>
      </c>
      <c r="C103" s="53"/>
      <c r="D103" s="52"/>
      <c r="E103" s="52"/>
      <c r="F103" s="52">
        <f>SUBTOTAL(9,F97:F102)</f>
        <v>159</v>
      </c>
      <c r="G103" s="52">
        <f>SUBTOTAL(9,G97:G102)</f>
        <v>13</v>
      </c>
      <c r="H103" s="54">
        <f>SUBTOTAL(9,H97:H102)</f>
        <v>265050</v>
      </c>
      <c r="I103" s="54">
        <f>SUBTOTAL(9,I97:I102)</f>
        <v>21750</v>
      </c>
    </row>
    <row r="104" spans="1:9" hidden="1" outlineLevel="3">
      <c r="A104" s="52" t="s">
        <v>787</v>
      </c>
      <c r="B104" s="52" t="s">
        <v>797</v>
      </c>
      <c r="C104" s="53">
        <v>42048</v>
      </c>
      <c r="D104" s="52">
        <v>1600</v>
      </c>
      <c r="E104" s="52" t="s">
        <v>799</v>
      </c>
      <c r="F104" s="52">
        <v>35</v>
      </c>
      <c r="G104" s="52">
        <v>1</v>
      </c>
      <c r="H104" s="54">
        <f t="shared" ref="H104:H109" si="28">D104*F104</f>
        <v>56000</v>
      </c>
      <c r="I104" s="54">
        <f t="shared" ref="I104:I109" si="29">D104*G104</f>
        <v>1600</v>
      </c>
    </row>
    <row r="105" spans="1:9" hidden="1" outlineLevel="3">
      <c r="A105" s="52" t="s">
        <v>787</v>
      </c>
      <c r="B105" s="52" t="s">
        <v>797</v>
      </c>
      <c r="C105" s="53">
        <v>42078</v>
      </c>
      <c r="D105" s="52">
        <v>1560</v>
      </c>
      <c r="E105" s="52" t="s">
        <v>800</v>
      </c>
      <c r="F105" s="52">
        <v>18</v>
      </c>
      <c r="G105" s="52">
        <v>1</v>
      </c>
      <c r="H105" s="54">
        <f t="shared" si="28"/>
        <v>28080</v>
      </c>
      <c r="I105" s="54">
        <f t="shared" si="29"/>
        <v>1560</v>
      </c>
    </row>
    <row r="106" spans="1:9" hidden="1" outlineLevel="3">
      <c r="A106" s="52" t="s">
        <v>787</v>
      </c>
      <c r="B106" s="52" t="s">
        <v>797</v>
      </c>
      <c r="C106" s="55">
        <v>42178</v>
      </c>
      <c r="D106" s="52">
        <v>1560</v>
      </c>
      <c r="E106" s="52" t="s">
        <v>786</v>
      </c>
      <c r="F106" s="52">
        <v>25</v>
      </c>
      <c r="G106" s="52">
        <v>3</v>
      </c>
      <c r="H106" s="54">
        <f t="shared" si="28"/>
        <v>39000</v>
      </c>
      <c r="I106" s="54">
        <f t="shared" si="29"/>
        <v>4680</v>
      </c>
    </row>
    <row r="107" spans="1:9" hidden="1" outlineLevel="3">
      <c r="A107" s="52" t="s">
        <v>787</v>
      </c>
      <c r="B107" s="52" t="s">
        <v>797</v>
      </c>
      <c r="C107" s="53">
        <v>42210</v>
      </c>
      <c r="D107" s="52">
        <v>1560</v>
      </c>
      <c r="E107" s="52" t="s">
        <v>783</v>
      </c>
      <c r="F107" s="52">
        <v>40</v>
      </c>
      <c r="G107" s="52">
        <v>4</v>
      </c>
      <c r="H107" s="54">
        <f t="shared" si="28"/>
        <v>62400</v>
      </c>
      <c r="I107" s="54">
        <f t="shared" si="29"/>
        <v>6240</v>
      </c>
    </row>
    <row r="108" spans="1:9" hidden="1" outlineLevel="3">
      <c r="A108" s="52" t="s">
        <v>787</v>
      </c>
      <c r="B108" s="52" t="s">
        <v>797</v>
      </c>
      <c r="C108" s="55">
        <v>42306</v>
      </c>
      <c r="D108" s="52">
        <v>1680</v>
      </c>
      <c r="E108" s="52" t="s">
        <v>789</v>
      </c>
      <c r="F108" s="52">
        <v>31</v>
      </c>
      <c r="G108" s="52">
        <v>3</v>
      </c>
      <c r="H108" s="54">
        <f t="shared" si="28"/>
        <v>52080</v>
      </c>
      <c r="I108" s="54">
        <f t="shared" si="29"/>
        <v>5040</v>
      </c>
    </row>
    <row r="109" spans="1:9" hidden="1" outlineLevel="3">
      <c r="A109" s="52" t="s">
        <v>787</v>
      </c>
      <c r="B109" s="52" t="s">
        <v>797</v>
      </c>
      <c r="C109" s="55">
        <v>42316</v>
      </c>
      <c r="D109" s="52">
        <v>1560</v>
      </c>
      <c r="E109" s="52" t="s">
        <v>794</v>
      </c>
      <c r="F109" s="52">
        <v>30</v>
      </c>
      <c r="G109" s="52">
        <v>2</v>
      </c>
      <c r="H109" s="54">
        <f t="shared" si="28"/>
        <v>46800</v>
      </c>
      <c r="I109" s="54">
        <f t="shared" si="29"/>
        <v>3120</v>
      </c>
    </row>
    <row r="110" spans="1:9" outlineLevel="2" collapsed="1">
      <c r="A110" s="52"/>
      <c r="B110" s="399" t="s">
        <v>1522</v>
      </c>
      <c r="C110" s="55"/>
      <c r="D110" s="52"/>
      <c r="E110" s="52"/>
      <c r="F110" s="52">
        <f>SUBTOTAL(9,F104:F109)</f>
        <v>179</v>
      </c>
      <c r="G110" s="52">
        <f>SUBTOTAL(9,G104:G109)</f>
        <v>14</v>
      </c>
      <c r="H110" s="54">
        <f>SUBTOTAL(9,H104:H109)</f>
        <v>284360</v>
      </c>
      <c r="I110" s="54">
        <f>SUBTOTAL(9,I104:I109)</f>
        <v>22240</v>
      </c>
    </row>
    <row r="111" spans="1:9" hidden="1" outlineLevel="3">
      <c r="A111" s="394" t="s">
        <v>787</v>
      </c>
      <c r="B111" s="394" t="s">
        <v>790</v>
      </c>
      <c r="C111" s="395">
        <v>42011</v>
      </c>
      <c r="D111" s="394">
        <v>2500</v>
      </c>
      <c r="E111" s="394" t="s">
        <v>783</v>
      </c>
      <c r="F111" s="394">
        <v>26</v>
      </c>
      <c r="G111" s="394">
        <v>0</v>
      </c>
      <c r="H111" s="394">
        <f t="shared" ref="H111:H116" si="30">D111*F111</f>
        <v>65000</v>
      </c>
      <c r="I111" s="394">
        <f t="shared" ref="I111:I116" si="31">D111*G111</f>
        <v>0</v>
      </c>
    </row>
    <row r="112" spans="1:9" hidden="1" outlineLevel="3">
      <c r="A112" s="52" t="s">
        <v>787</v>
      </c>
      <c r="B112" s="52" t="s">
        <v>790</v>
      </c>
      <c r="C112" s="55">
        <v>42060</v>
      </c>
      <c r="D112" s="52">
        <v>2500</v>
      </c>
      <c r="E112" s="52" t="s">
        <v>786</v>
      </c>
      <c r="F112" s="52">
        <v>15</v>
      </c>
      <c r="G112" s="52">
        <v>3</v>
      </c>
      <c r="H112" s="54">
        <f t="shared" si="30"/>
        <v>37500</v>
      </c>
      <c r="I112" s="54">
        <f t="shared" si="31"/>
        <v>7500</v>
      </c>
    </row>
    <row r="113" spans="1:9" hidden="1" outlineLevel="3">
      <c r="A113" s="52" t="s">
        <v>787</v>
      </c>
      <c r="B113" s="52" t="s">
        <v>790</v>
      </c>
      <c r="C113" s="53">
        <v>42061</v>
      </c>
      <c r="D113" s="52">
        <v>2500</v>
      </c>
      <c r="E113" s="52" t="s">
        <v>800</v>
      </c>
      <c r="F113" s="52">
        <v>44</v>
      </c>
      <c r="G113" s="52">
        <v>0</v>
      </c>
      <c r="H113" s="54">
        <f t="shared" si="30"/>
        <v>110000</v>
      </c>
      <c r="I113" s="54">
        <f t="shared" si="31"/>
        <v>0</v>
      </c>
    </row>
    <row r="114" spans="1:9" hidden="1" outlineLevel="3">
      <c r="A114" s="52" t="s">
        <v>787</v>
      </c>
      <c r="B114" s="52" t="s">
        <v>790</v>
      </c>
      <c r="C114" s="53">
        <v>42066</v>
      </c>
      <c r="D114" s="52">
        <v>2500</v>
      </c>
      <c r="E114" s="52" t="s">
        <v>799</v>
      </c>
      <c r="F114" s="52">
        <v>11</v>
      </c>
      <c r="G114" s="52">
        <v>0</v>
      </c>
      <c r="H114" s="54">
        <f t="shared" si="30"/>
        <v>27500</v>
      </c>
      <c r="I114" s="54">
        <f t="shared" si="31"/>
        <v>0</v>
      </c>
    </row>
    <row r="115" spans="1:9" hidden="1" outlineLevel="3">
      <c r="A115" s="52" t="s">
        <v>787</v>
      </c>
      <c r="B115" s="52" t="s">
        <v>790</v>
      </c>
      <c r="C115" s="55">
        <v>42113</v>
      </c>
      <c r="D115" s="52">
        <v>2500</v>
      </c>
      <c r="E115" s="52" t="s">
        <v>789</v>
      </c>
      <c r="F115" s="52">
        <v>25</v>
      </c>
      <c r="G115" s="52">
        <v>0</v>
      </c>
      <c r="H115" s="54">
        <f t="shared" si="30"/>
        <v>62500</v>
      </c>
      <c r="I115" s="54">
        <f t="shared" si="31"/>
        <v>0</v>
      </c>
    </row>
    <row r="116" spans="1:9" hidden="1" outlineLevel="3">
      <c r="A116" s="52" t="s">
        <v>787</v>
      </c>
      <c r="B116" s="52" t="s">
        <v>790</v>
      </c>
      <c r="C116" s="55">
        <v>42284</v>
      </c>
      <c r="D116" s="52">
        <v>2500</v>
      </c>
      <c r="E116" s="52" t="s">
        <v>794</v>
      </c>
      <c r="F116" s="52">
        <v>18</v>
      </c>
      <c r="G116" s="52">
        <v>1</v>
      </c>
      <c r="H116" s="54">
        <f t="shared" si="30"/>
        <v>45000</v>
      </c>
      <c r="I116" s="54">
        <f t="shared" si="31"/>
        <v>2500</v>
      </c>
    </row>
    <row r="117" spans="1:9" outlineLevel="2" collapsed="1">
      <c r="A117" s="52"/>
      <c r="B117" s="399" t="s">
        <v>1519</v>
      </c>
      <c r="C117" s="55"/>
      <c r="D117" s="52"/>
      <c r="E117" s="52"/>
      <c r="F117" s="52">
        <f>SUBTOTAL(9,F111:F116)</f>
        <v>139</v>
      </c>
      <c r="G117" s="52">
        <f>SUBTOTAL(9,G111:G116)</f>
        <v>4</v>
      </c>
      <c r="H117" s="54">
        <f>SUBTOTAL(9,H111:H116)</f>
        <v>347500</v>
      </c>
      <c r="I117" s="54">
        <f>SUBTOTAL(9,I111:I116)</f>
        <v>10000</v>
      </c>
    </row>
    <row r="118" spans="1:9" hidden="1" outlineLevel="3">
      <c r="A118" s="52" t="s">
        <v>787</v>
      </c>
      <c r="B118" s="52" t="s">
        <v>798</v>
      </c>
      <c r="C118" s="53">
        <v>42022</v>
      </c>
      <c r="D118" s="52">
        <v>1960</v>
      </c>
      <c r="E118" s="52" t="s">
        <v>800</v>
      </c>
      <c r="F118" s="52">
        <v>33</v>
      </c>
      <c r="G118" s="52">
        <v>0</v>
      </c>
      <c r="H118" s="54">
        <f t="shared" ref="H118:H123" si="32">D118*F118</f>
        <v>64680</v>
      </c>
      <c r="I118" s="54">
        <f t="shared" ref="I118:I123" si="33">D118*G118</f>
        <v>0</v>
      </c>
    </row>
    <row r="119" spans="1:9" hidden="1" outlineLevel="3">
      <c r="A119" s="52" t="s">
        <v>787</v>
      </c>
      <c r="B119" s="52" t="s">
        <v>798</v>
      </c>
      <c r="C119" s="55">
        <v>42055</v>
      </c>
      <c r="D119" s="52">
        <v>1960</v>
      </c>
      <c r="E119" s="52" t="s">
        <v>786</v>
      </c>
      <c r="F119" s="52">
        <v>20</v>
      </c>
      <c r="G119" s="52">
        <v>3</v>
      </c>
      <c r="H119" s="54">
        <f t="shared" si="32"/>
        <v>39200</v>
      </c>
      <c r="I119" s="54">
        <f t="shared" si="33"/>
        <v>5880</v>
      </c>
    </row>
    <row r="120" spans="1:9" hidden="1" outlineLevel="3">
      <c r="A120" s="52" t="s">
        <v>787</v>
      </c>
      <c r="B120" s="52" t="s">
        <v>798</v>
      </c>
      <c r="C120" s="53">
        <v>42068</v>
      </c>
      <c r="D120" s="52">
        <v>2000</v>
      </c>
      <c r="E120" s="52" t="s">
        <v>783</v>
      </c>
      <c r="F120" s="52">
        <v>16</v>
      </c>
      <c r="G120" s="52">
        <v>0</v>
      </c>
      <c r="H120" s="54">
        <f t="shared" si="32"/>
        <v>32000</v>
      </c>
      <c r="I120" s="54">
        <f t="shared" si="33"/>
        <v>0</v>
      </c>
    </row>
    <row r="121" spans="1:9" hidden="1" outlineLevel="3">
      <c r="A121" s="52" t="s">
        <v>787</v>
      </c>
      <c r="B121" s="52" t="s">
        <v>798</v>
      </c>
      <c r="C121" s="55">
        <v>42199</v>
      </c>
      <c r="D121" s="52">
        <v>2000</v>
      </c>
      <c r="E121" s="52" t="s">
        <v>794</v>
      </c>
      <c r="F121" s="52">
        <v>14</v>
      </c>
      <c r="G121" s="52">
        <v>4</v>
      </c>
      <c r="H121" s="54">
        <f t="shared" si="32"/>
        <v>28000</v>
      </c>
      <c r="I121" s="54">
        <f t="shared" si="33"/>
        <v>8000</v>
      </c>
    </row>
    <row r="122" spans="1:9" hidden="1" outlineLevel="3">
      <c r="A122" s="52" t="s">
        <v>787</v>
      </c>
      <c r="B122" s="52" t="s">
        <v>798</v>
      </c>
      <c r="C122" s="55">
        <v>42211</v>
      </c>
      <c r="D122" s="52">
        <v>2000</v>
      </c>
      <c r="E122" s="52" t="s">
        <v>789</v>
      </c>
      <c r="F122" s="52">
        <v>40</v>
      </c>
      <c r="G122" s="52">
        <v>3</v>
      </c>
      <c r="H122" s="54">
        <f t="shared" si="32"/>
        <v>80000</v>
      </c>
      <c r="I122" s="54">
        <f t="shared" si="33"/>
        <v>6000</v>
      </c>
    </row>
    <row r="123" spans="1:9" hidden="1" outlineLevel="3">
      <c r="A123" s="52" t="s">
        <v>787</v>
      </c>
      <c r="B123" s="52" t="s">
        <v>798</v>
      </c>
      <c r="C123" s="53">
        <v>42288</v>
      </c>
      <c r="D123" s="52">
        <v>2000</v>
      </c>
      <c r="E123" s="52" t="s">
        <v>799</v>
      </c>
      <c r="F123" s="52">
        <v>26</v>
      </c>
      <c r="G123" s="52">
        <v>4</v>
      </c>
      <c r="H123" s="54">
        <f t="shared" si="32"/>
        <v>52000</v>
      </c>
      <c r="I123" s="54">
        <f t="shared" si="33"/>
        <v>8000</v>
      </c>
    </row>
    <row r="124" spans="1:9" outlineLevel="2" collapsed="1">
      <c r="A124" s="52"/>
      <c r="B124" s="399" t="s">
        <v>1521</v>
      </c>
      <c r="C124" s="53"/>
      <c r="D124" s="52"/>
      <c r="E124" s="52"/>
      <c r="F124" s="52">
        <f>SUBTOTAL(9,F118:F123)</f>
        <v>149</v>
      </c>
      <c r="G124" s="52">
        <f>SUBTOTAL(9,G118:G123)</f>
        <v>14</v>
      </c>
      <c r="H124" s="54">
        <f>SUBTOTAL(9,H118:H123)</f>
        <v>295880</v>
      </c>
      <c r="I124" s="54">
        <f>SUBTOTAL(9,I118:I123)</f>
        <v>27880</v>
      </c>
    </row>
    <row r="125" spans="1:9" hidden="1" outlineLevel="3">
      <c r="A125" s="52" t="s">
        <v>787</v>
      </c>
      <c r="B125" s="52" t="s">
        <v>802</v>
      </c>
      <c r="C125" s="53">
        <v>42035</v>
      </c>
      <c r="D125" s="52">
        <v>1200</v>
      </c>
      <c r="E125" s="52" t="s">
        <v>799</v>
      </c>
      <c r="F125" s="52">
        <v>10</v>
      </c>
      <c r="G125" s="52">
        <v>1</v>
      </c>
      <c r="H125" s="54">
        <f t="shared" ref="H125:H130" si="34">D125*F125</f>
        <v>12000</v>
      </c>
      <c r="I125" s="54">
        <f t="shared" ref="I125:I130" si="35">D125*G125</f>
        <v>1200</v>
      </c>
    </row>
    <row r="126" spans="1:9" hidden="1" outlineLevel="3">
      <c r="A126" s="52" t="s">
        <v>787</v>
      </c>
      <c r="B126" s="52" t="s">
        <v>802</v>
      </c>
      <c r="C126" s="53">
        <v>42106</v>
      </c>
      <c r="D126" s="52">
        <v>1200</v>
      </c>
      <c r="E126" s="52" t="s">
        <v>783</v>
      </c>
      <c r="F126" s="52">
        <v>44</v>
      </c>
      <c r="G126" s="52">
        <v>2</v>
      </c>
      <c r="H126" s="54">
        <f t="shared" si="34"/>
        <v>52800</v>
      </c>
      <c r="I126" s="54">
        <f t="shared" si="35"/>
        <v>2400</v>
      </c>
    </row>
    <row r="127" spans="1:9" hidden="1" outlineLevel="3">
      <c r="A127" s="52" t="s">
        <v>787</v>
      </c>
      <c r="B127" s="52" t="s">
        <v>802</v>
      </c>
      <c r="C127" s="55">
        <v>42159</v>
      </c>
      <c r="D127" s="52">
        <v>1150</v>
      </c>
      <c r="E127" s="52" t="s">
        <v>786</v>
      </c>
      <c r="F127" s="52">
        <v>13</v>
      </c>
      <c r="G127" s="52">
        <v>0</v>
      </c>
      <c r="H127" s="54">
        <f t="shared" si="34"/>
        <v>14950</v>
      </c>
      <c r="I127" s="54">
        <f t="shared" si="35"/>
        <v>0</v>
      </c>
    </row>
    <row r="128" spans="1:9" hidden="1" outlineLevel="3">
      <c r="A128" s="52" t="s">
        <v>787</v>
      </c>
      <c r="B128" s="52" t="s">
        <v>802</v>
      </c>
      <c r="C128" s="55">
        <v>42240</v>
      </c>
      <c r="D128" s="52">
        <v>1200</v>
      </c>
      <c r="E128" s="52" t="s">
        <v>789</v>
      </c>
      <c r="F128" s="52">
        <v>32</v>
      </c>
      <c r="G128" s="52">
        <v>4</v>
      </c>
      <c r="H128" s="54">
        <f t="shared" si="34"/>
        <v>38400</v>
      </c>
      <c r="I128" s="54">
        <f t="shared" si="35"/>
        <v>4800</v>
      </c>
    </row>
    <row r="129" spans="1:9" hidden="1" outlineLevel="3">
      <c r="A129" s="52" t="s">
        <v>787</v>
      </c>
      <c r="B129" s="52" t="s">
        <v>802</v>
      </c>
      <c r="C129" s="53">
        <v>42256</v>
      </c>
      <c r="D129" s="52">
        <v>1150</v>
      </c>
      <c r="E129" s="52" t="s">
        <v>800</v>
      </c>
      <c r="F129" s="52">
        <v>14</v>
      </c>
      <c r="G129" s="52">
        <v>4</v>
      </c>
      <c r="H129" s="54">
        <f t="shared" si="34"/>
        <v>16100</v>
      </c>
      <c r="I129" s="54">
        <f t="shared" si="35"/>
        <v>4600</v>
      </c>
    </row>
    <row r="130" spans="1:9" hidden="1" outlineLevel="3">
      <c r="A130" s="52" t="s">
        <v>787</v>
      </c>
      <c r="B130" s="52" t="s">
        <v>802</v>
      </c>
      <c r="C130" s="55">
        <v>42359</v>
      </c>
      <c r="D130" s="52">
        <v>1150</v>
      </c>
      <c r="E130" s="52" t="s">
        <v>794</v>
      </c>
      <c r="F130" s="52">
        <v>47</v>
      </c>
      <c r="G130" s="52">
        <v>2</v>
      </c>
      <c r="H130" s="54">
        <f t="shared" si="34"/>
        <v>54050</v>
      </c>
      <c r="I130" s="54">
        <f t="shared" si="35"/>
        <v>2300</v>
      </c>
    </row>
    <row r="131" spans="1:9" outlineLevel="2" collapsed="1">
      <c r="A131" s="52"/>
      <c r="B131" s="399" t="s">
        <v>1520</v>
      </c>
      <c r="C131" s="55"/>
      <c r="D131" s="52"/>
      <c r="E131" s="52"/>
      <c r="F131" s="52">
        <f>SUBTOTAL(9,F125:F130)</f>
        <v>160</v>
      </c>
      <c r="G131" s="52">
        <f>SUBTOTAL(9,G125:G130)</f>
        <v>13</v>
      </c>
      <c r="H131" s="54">
        <f>SUBTOTAL(9,H125:H130)</f>
        <v>188300</v>
      </c>
      <c r="I131" s="54">
        <f>SUBTOTAL(9,I125:I130)</f>
        <v>15300</v>
      </c>
    </row>
    <row r="132" spans="1:9" hidden="1" outlineLevel="3">
      <c r="A132" s="394" t="s">
        <v>787</v>
      </c>
      <c r="B132" s="394" t="s">
        <v>788</v>
      </c>
      <c r="C132" s="395">
        <v>42010</v>
      </c>
      <c r="D132" s="394">
        <v>900</v>
      </c>
      <c r="E132" s="394" t="s">
        <v>789</v>
      </c>
      <c r="F132" s="394">
        <v>13</v>
      </c>
      <c r="G132" s="394">
        <v>3</v>
      </c>
      <c r="H132" s="394">
        <f t="shared" ref="H132:H137" si="36">D132*F132</f>
        <v>11700</v>
      </c>
      <c r="I132" s="394">
        <f t="shared" ref="I132:I137" si="37">D132*G132</f>
        <v>2700</v>
      </c>
    </row>
    <row r="133" spans="1:9" hidden="1" outlineLevel="3">
      <c r="A133" s="52" t="s">
        <v>787</v>
      </c>
      <c r="B133" s="52" t="s">
        <v>788</v>
      </c>
      <c r="C133" s="53">
        <v>42083</v>
      </c>
      <c r="D133" s="52">
        <v>900</v>
      </c>
      <c r="E133" s="52" t="s">
        <v>783</v>
      </c>
      <c r="F133" s="52">
        <v>40</v>
      </c>
      <c r="G133" s="52">
        <v>4</v>
      </c>
      <c r="H133" s="54">
        <f t="shared" si="36"/>
        <v>36000</v>
      </c>
      <c r="I133" s="54">
        <f t="shared" si="37"/>
        <v>3600</v>
      </c>
    </row>
    <row r="134" spans="1:9" hidden="1" outlineLevel="3">
      <c r="A134" s="52" t="s">
        <v>787</v>
      </c>
      <c r="B134" s="52" t="s">
        <v>788</v>
      </c>
      <c r="C134" s="55">
        <v>42087</v>
      </c>
      <c r="D134" s="52">
        <v>880</v>
      </c>
      <c r="E134" s="52" t="s">
        <v>794</v>
      </c>
      <c r="F134" s="52">
        <v>29</v>
      </c>
      <c r="G134" s="52">
        <v>2</v>
      </c>
      <c r="H134" s="54">
        <f t="shared" si="36"/>
        <v>25520</v>
      </c>
      <c r="I134" s="54">
        <f t="shared" si="37"/>
        <v>1760</v>
      </c>
    </row>
    <row r="135" spans="1:9" hidden="1" outlineLevel="3">
      <c r="A135" s="52" t="s">
        <v>787</v>
      </c>
      <c r="B135" s="52" t="s">
        <v>788</v>
      </c>
      <c r="C135" s="53">
        <v>42115</v>
      </c>
      <c r="D135" s="52">
        <v>850</v>
      </c>
      <c r="E135" s="52" t="s">
        <v>799</v>
      </c>
      <c r="F135" s="52">
        <v>26</v>
      </c>
      <c r="G135" s="52">
        <v>0</v>
      </c>
      <c r="H135" s="54">
        <f t="shared" si="36"/>
        <v>22100</v>
      </c>
      <c r="I135" s="54">
        <f t="shared" si="37"/>
        <v>0</v>
      </c>
    </row>
    <row r="136" spans="1:9" hidden="1" outlineLevel="3">
      <c r="A136" s="52" t="s">
        <v>787</v>
      </c>
      <c r="B136" s="52" t="s">
        <v>788</v>
      </c>
      <c r="C136" s="55">
        <v>42119</v>
      </c>
      <c r="D136" s="52">
        <v>890</v>
      </c>
      <c r="E136" s="52" t="s">
        <v>786</v>
      </c>
      <c r="F136" s="52">
        <v>44</v>
      </c>
      <c r="G136" s="52">
        <v>1</v>
      </c>
      <c r="H136" s="54">
        <f t="shared" si="36"/>
        <v>39160</v>
      </c>
      <c r="I136" s="54">
        <f t="shared" si="37"/>
        <v>890</v>
      </c>
    </row>
    <row r="137" spans="1:9" hidden="1" outlineLevel="3">
      <c r="A137" s="52" t="s">
        <v>787</v>
      </c>
      <c r="B137" s="52" t="s">
        <v>788</v>
      </c>
      <c r="C137" s="53">
        <v>42366</v>
      </c>
      <c r="D137" s="52">
        <v>890</v>
      </c>
      <c r="E137" s="52" t="s">
        <v>800</v>
      </c>
      <c r="F137" s="52">
        <v>50</v>
      </c>
      <c r="G137" s="52">
        <v>4</v>
      </c>
      <c r="H137" s="54">
        <f t="shared" si="36"/>
        <v>44500</v>
      </c>
      <c r="I137" s="54">
        <f t="shared" si="37"/>
        <v>3560</v>
      </c>
    </row>
    <row r="138" spans="1:9" outlineLevel="2" collapsed="1">
      <c r="A138" s="52"/>
      <c r="B138" s="399" t="s">
        <v>1516</v>
      </c>
      <c r="C138" s="53"/>
      <c r="D138" s="52"/>
      <c r="E138" s="52"/>
      <c r="F138" s="52">
        <f>SUBTOTAL(9,F132:F137)</f>
        <v>202</v>
      </c>
      <c r="G138" s="52">
        <f>SUBTOTAL(9,G132:G137)</f>
        <v>14</v>
      </c>
      <c r="H138" s="54">
        <f>SUBTOTAL(9,H132:H137)</f>
        <v>178980</v>
      </c>
      <c r="I138" s="54">
        <f>SUBTOTAL(9,I132:I137)</f>
        <v>12510</v>
      </c>
    </row>
    <row r="139" spans="1:9" outlineLevel="1">
      <c r="A139" s="399" t="s">
        <v>1509</v>
      </c>
      <c r="B139" s="52"/>
      <c r="C139" s="53"/>
      <c r="D139" s="52"/>
      <c r="E139" s="52"/>
      <c r="F139" s="52">
        <f>SUBTOTAL(9,F97:F137)</f>
        <v>988</v>
      </c>
      <c r="G139" s="52">
        <f>SUBTOTAL(9,G97:G137)</f>
        <v>72</v>
      </c>
      <c r="H139" s="54">
        <f>SUBTOTAL(9,H97:H137)</f>
        <v>1560070</v>
      </c>
      <c r="I139" s="54">
        <f>SUBTOTAL(9,I97:I137)</f>
        <v>109680</v>
      </c>
    </row>
    <row r="140" spans="1:9" hidden="1" outlineLevel="3">
      <c r="A140" s="52" t="s">
        <v>781</v>
      </c>
      <c r="B140" s="52" t="s">
        <v>793</v>
      </c>
      <c r="C140" s="53">
        <v>42107</v>
      </c>
      <c r="D140" s="52">
        <v>2850</v>
      </c>
      <c r="E140" s="52" t="s">
        <v>783</v>
      </c>
      <c r="F140" s="52">
        <v>48</v>
      </c>
      <c r="G140" s="52">
        <v>1</v>
      </c>
      <c r="H140" s="54">
        <f t="shared" ref="H140:H145" si="38">D140*F140</f>
        <v>136800</v>
      </c>
      <c r="I140" s="54">
        <f t="shared" ref="I140:I145" si="39">D140*G140</f>
        <v>2850</v>
      </c>
    </row>
    <row r="141" spans="1:9" hidden="1" outlineLevel="3">
      <c r="A141" s="52" t="s">
        <v>781</v>
      </c>
      <c r="B141" s="52" t="s">
        <v>793</v>
      </c>
      <c r="C141" s="55">
        <v>42113</v>
      </c>
      <c r="D141" s="52">
        <v>2850</v>
      </c>
      <c r="E141" s="52" t="s">
        <v>786</v>
      </c>
      <c r="F141" s="52">
        <v>35</v>
      </c>
      <c r="G141" s="52">
        <v>2</v>
      </c>
      <c r="H141" s="54">
        <f t="shared" si="38"/>
        <v>99750</v>
      </c>
      <c r="I141" s="54">
        <f t="shared" si="39"/>
        <v>5700</v>
      </c>
    </row>
    <row r="142" spans="1:9" hidden="1" outlineLevel="3">
      <c r="A142" s="52" t="s">
        <v>781</v>
      </c>
      <c r="B142" s="52" t="s">
        <v>793</v>
      </c>
      <c r="C142" s="55">
        <v>42198</v>
      </c>
      <c r="D142" s="52">
        <v>2850</v>
      </c>
      <c r="E142" s="52" t="s">
        <v>789</v>
      </c>
      <c r="F142" s="52">
        <v>19</v>
      </c>
      <c r="G142" s="52">
        <v>1</v>
      </c>
      <c r="H142" s="54">
        <f t="shared" si="38"/>
        <v>54150</v>
      </c>
      <c r="I142" s="54">
        <f t="shared" si="39"/>
        <v>2850</v>
      </c>
    </row>
    <row r="143" spans="1:9" hidden="1" outlineLevel="3">
      <c r="A143" s="52" t="s">
        <v>781</v>
      </c>
      <c r="B143" s="52" t="s">
        <v>793</v>
      </c>
      <c r="C143" s="55">
        <v>42259</v>
      </c>
      <c r="D143" s="52">
        <v>2850</v>
      </c>
      <c r="E143" s="52" t="s">
        <v>794</v>
      </c>
      <c r="F143" s="52">
        <v>25</v>
      </c>
      <c r="G143" s="52">
        <v>3</v>
      </c>
      <c r="H143" s="54">
        <f t="shared" si="38"/>
        <v>71250</v>
      </c>
      <c r="I143" s="54">
        <f t="shared" si="39"/>
        <v>8550</v>
      </c>
    </row>
    <row r="144" spans="1:9" hidden="1" outlineLevel="3">
      <c r="A144" s="52" t="s">
        <v>781</v>
      </c>
      <c r="B144" s="52" t="s">
        <v>793</v>
      </c>
      <c r="C144" s="53">
        <v>42269</v>
      </c>
      <c r="D144" s="52">
        <v>2850</v>
      </c>
      <c r="E144" s="52" t="s">
        <v>800</v>
      </c>
      <c r="F144" s="52">
        <v>36</v>
      </c>
      <c r="G144" s="52">
        <v>2</v>
      </c>
      <c r="H144" s="54">
        <f t="shared" si="38"/>
        <v>102600</v>
      </c>
      <c r="I144" s="54">
        <f t="shared" si="39"/>
        <v>5700</v>
      </c>
    </row>
    <row r="145" spans="1:9" hidden="1" outlineLevel="3">
      <c r="A145" s="52" t="s">
        <v>781</v>
      </c>
      <c r="B145" s="52" t="s">
        <v>793</v>
      </c>
      <c r="C145" s="53">
        <v>42331</v>
      </c>
      <c r="D145" s="52">
        <v>2900</v>
      </c>
      <c r="E145" s="52" t="s">
        <v>799</v>
      </c>
      <c r="F145" s="52">
        <v>36</v>
      </c>
      <c r="G145" s="52">
        <v>3</v>
      </c>
      <c r="H145" s="54">
        <f t="shared" si="38"/>
        <v>104400</v>
      </c>
      <c r="I145" s="54">
        <f t="shared" si="39"/>
        <v>8700</v>
      </c>
    </row>
    <row r="146" spans="1:9" outlineLevel="2" collapsed="1">
      <c r="A146" s="52"/>
      <c r="B146" s="399" t="s">
        <v>1517</v>
      </c>
      <c r="C146" s="53"/>
      <c r="D146" s="52"/>
      <c r="E146" s="52"/>
      <c r="F146" s="52">
        <f>SUBTOTAL(9,F140:F145)</f>
        <v>199</v>
      </c>
      <c r="G146" s="52">
        <f>SUBTOTAL(9,G140:G145)</f>
        <v>12</v>
      </c>
      <c r="H146" s="54">
        <f>SUBTOTAL(9,H140:H145)</f>
        <v>568950</v>
      </c>
      <c r="I146" s="54">
        <f>SUBTOTAL(9,I140:I145)</f>
        <v>34350</v>
      </c>
    </row>
    <row r="147" spans="1:9" hidden="1" outlineLevel="3">
      <c r="A147" s="52" t="s">
        <v>781</v>
      </c>
      <c r="B147" s="52" t="s">
        <v>797</v>
      </c>
      <c r="C147" s="53">
        <v>42071</v>
      </c>
      <c r="D147" s="52">
        <v>4550</v>
      </c>
      <c r="E147" s="52" t="s">
        <v>799</v>
      </c>
      <c r="F147" s="52">
        <v>27</v>
      </c>
      <c r="G147" s="52">
        <v>0</v>
      </c>
      <c r="H147" s="54">
        <f t="shared" ref="H147:H152" si="40">D147*F147</f>
        <v>122850</v>
      </c>
      <c r="I147" s="54">
        <f t="shared" ref="I147:I152" si="41">D147*G147</f>
        <v>0</v>
      </c>
    </row>
    <row r="148" spans="1:9" hidden="1" outlineLevel="3">
      <c r="A148" s="52" t="s">
        <v>781</v>
      </c>
      <c r="B148" s="52" t="s">
        <v>797</v>
      </c>
      <c r="C148" s="55">
        <v>42097</v>
      </c>
      <c r="D148" s="52">
        <v>4350</v>
      </c>
      <c r="E148" s="52" t="s">
        <v>786</v>
      </c>
      <c r="F148" s="52">
        <v>21</v>
      </c>
      <c r="G148" s="52">
        <v>3</v>
      </c>
      <c r="H148" s="54">
        <f t="shared" si="40"/>
        <v>91350</v>
      </c>
      <c r="I148" s="54">
        <f t="shared" si="41"/>
        <v>13050</v>
      </c>
    </row>
    <row r="149" spans="1:9" hidden="1" outlineLevel="3">
      <c r="A149" s="52" t="s">
        <v>781</v>
      </c>
      <c r="B149" s="52" t="s">
        <v>797</v>
      </c>
      <c r="C149" s="55">
        <v>42146</v>
      </c>
      <c r="D149" s="52">
        <v>4350</v>
      </c>
      <c r="E149" s="52" t="s">
        <v>794</v>
      </c>
      <c r="F149" s="52">
        <v>41</v>
      </c>
      <c r="G149" s="52">
        <v>2</v>
      </c>
      <c r="H149" s="54">
        <f t="shared" si="40"/>
        <v>178350</v>
      </c>
      <c r="I149" s="54">
        <f t="shared" si="41"/>
        <v>8700</v>
      </c>
    </row>
    <row r="150" spans="1:9" hidden="1" outlineLevel="3">
      <c r="A150" s="52" t="s">
        <v>781</v>
      </c>
      <c r="B150" s="52" t="s">
        <v>797</v>
      </c>
      <c r="C150" s="53">
        <v>42185</v>
      </c>
      <c r="D150" s="52">
        <v>4350</v>
      </c>
      <c r="E150" s="52" t="s">
        <v>800</v>
      </c>
      <c r="F150" s="52">
        <v>16</v>
      </c>
      <c r="G150" s="52">
        <v>4</v>
      </c>
      <c r="H150" s="54">
        <f t="shared" si="40"/>
        <v>69600</v>
      </c>
      <c r="I150" s="54">
        <f t="shared" si="41"/>
        <v>17400</v>
      </c>
    </row>
    <row r="151" spans="1:9" hidden="1" outlineLevel="3">
      <c r="A151" s="52" t="s">
        <v>781</v>
      </c>
      <c r="B151" s="52" t="s">
        <v>797</v>
      </c>
      <c r="C151" s="53">
        <v>42262</v>
      </c>
      <c r="D151" s="52">
        <v>4350</v>
      </c>
      <c r="E151" s="52" t="s">
        <v>783</v>
      </c>
      <c r="F151" s="52">
        <v>41</v>
      </c>
      <c r="G151" s="52">
        <v>2</v>
      </c>
      <c r="H151" s="54">
        <f t="shared" si="40"/>
        <v>178350</v>
      </c>
      <c r="I151" s="54">
        <f t="shared" si="41"/>
        <v>8700</v>
      </c>
    </row>
    <row r="152" spans="1:9" hidden="1" outlineLevel="3">
      <c r="A152" s="52" t="s">
        <v>781</v>
      </c>
      <c r="B152" s="52" t="s">
        <v>797</v>
      </c>
      <c r="C152" s="55">
        <v>42266</v>
      </c>
      <c r="D152" s="52">
        <v>4400</v>
      </c>
      <c r="E152" s="52" t="s">
        <v>789</v>
      </c>
      <c r="F152" s="52">
        <v>39</v>
      </c>
      <c r="G152" s="52">
        <v>1</v>
      </c>
      <c r="H152" s="54">
        <f t="shared" si="40"/>
        <v>171600</v>
      </c>
      <c r="I152" s="54">
        <f t="shared" si="41"/>
        <v>4400</v>
      </c>
    </row>
    <row r="153" spans="1:9" outlineLevel="2" collapsed="1">
      <c r="A153" s="52"/>
      <c r="B153" s="399" t="s">
        <v>1522</v>
      </c>
      <c r="C153" s="55"/>
      <c r="D153" s="52"/>
      <c r="E153" s="52"/>
      <c r="F153" s="52">
        <f>SUBTOTAL(9,F147:F152)</f>
        <v>185</v>
      </c>
      <c r="G153" s="52">
        <f>SUBTOTAL(9,G147:G152)</f>
        <v>12</v>
      </c>
      <c r="H153" s="54">
        <f>SUBTOTAL(9,H147:H152)</f>
        <v>812100</v>
      </c>
      <c r="I153" s="54">
        <f>SUBTOTAL(9,I147:I152)</f>
        <v>52250</v>
      </c>
    </row>
    <row r="154" spans="1:9" hidden="1" outlineLevel="3">
      <c r="A154" s="52" t="s">
        <v>781</v>
      </c>
      <c r="B154" s="52" t="s">
        <v>796</v>
      </c>
      <c r="C154" s="53">
        <v>42026</v>
      </c>
      <c r="D154" s="52">
        <v>2870</v>
      </c>
      <c r="E154" s="52" t="s">
        <v>783</v>
      </c>
      <c r="F154" s="52">
        <v>11</v>
      </c>
      <c r="G154" s="52">
        <v>2</v>
      </c>
      <c r="H154" s="54">
        <f t="shared" ref="H154:H159" si="42">D154*F154</f>
        <v>31570</v>
      </c>
      <c r="I154" s="54">
        <f t="shared" ref="I154:I159" si="43">D154*G154</f>
        <v>5740</v>
      </c>
    </row>
    <row r="155" spans="1:9" hidden="1" outlineLevel="3">
      <c r="A155" s="52" t="s">
        <v>781</v>
      </c>
      <c r="B155" s="52" t="s">
        <v>796</v>
      </c>
      <c r="C155" s="55">
        <v>42131</v>
      </c>
      <c r="D155" s="52">
        <v>2900</v>
      </c>
      <c r="E155" s="52" t="s">
        <v>789</v>
      </c>
      <c r="F155" s="52">
        <v>42</v>
      </c>
      <c r="G155" s="52">
        <v>3</v>
      </c>
      <c r="H155" s="54">
        <f t="shared" si="42"/>
        <v>121800</v>
      </c>
      <c r="I155" s="54">
        <f t="shared" si="43"/>
        <v>8700</v>
      </c>
    </row>
    <row r="156" spans="1:9" hidden="1" outlineLevel="3">
      <c r="A156" s="52" t="s">
        <v>781</v>
      </c>
      <c r="B156" s="52" t="s">
        <v>796</v>
      </c>
      <c r="C156" s="53">
        <v>42226</v>
      </c>
      <c r="D156" s="52">
        <v>2870</v>
      </c>
      <c r="E156" s="52" t="s">
        <v>799</v>
      </c>
      <c r="F156" s="52">
        <v>31</v>
      </c>
      <c r="G156" s="52">
        <v>3</v>
      </c>
      <c r="H156" s="54">
        <f t="shared" si="42"/>
        <v>88970</v>
      </c>
      <c r="I156" s="54">
        <f t="shared" si="43"/>
        <v>8610</v>
      </c>
    </row>
    <row r="157" spans="1:9" hidden="1" outlineLevel="3">
      <c r="A157" s="52" t="s">
        <v>781</v>
      </c>
      <c r="B157" s="52" t="s">
        <v>796</v>
      </c>
      <c r="C157" s="55">
        <v>42228</v>
      </c>
      <c r="D157" s="52">
        <v>2870</v>
      </c>
      <c r="E157" s="52" t="s">
        <v>786</v>
      </c>
      <c r="F157" s="52">
        <v>16</v>
      </c>
      <c r="G157" s="52">
        <v>0</v>
      </c>
      <c r="H157" s="54">
        <f t="shared" si="42"/>
        <v>45920</v>
      </c>
      <c r="I157" s="54">
        <f t="shared" si="43"/>
        <v>0</v>
      </c>
    </row>
    <row r="158" spans="1:9" hidden="1" outlineLevel="3">
      <c r="A158" s="52" t="s">
        <v>781</v>
      </c>
      <c r="B158" s="52" t="s">
        <v>796</v>
      </c>
      <c r="C158" s="55">
        <v>42267</v>
      </c>
      <c r="D158" s="52">
        <v>2870</v>
      </c>
      <c r="E158" s="52" t="s">
        <v>794</v>
      </c>
      <c r="F158" s="52">
        <v>28</v>
      </c>
      <c r="G158" s="52">
        <v>1</v>
      </c>
      <c r="H158" s="54">
        <f t="shared" si="42"/>
        <v>80360</v>
      </c>
      <c r="I158" s="54">
        <f t="shared" si="43"/>
        <v>2870</v>
      </c>
    </row>
    <row r="159" spans="1:9" hidden="1" outlineLevel="3">
      <c r="A159" s="52" t="s">
        <v>781</v>
      </c>
      <c r="B159" s="52" t="s">
        <v>796</v>
      </c>
      <c r="C159" s="53">
        <v>42342</v>
      </c>
      <c r="D159" s="52">
        <v>3000</v>
      </c>
      <c r="E159" s="52" t="s">
        <v>800</v>
      </c>
      <c r="F159" s="52">
        <v>37</v>
      </c>
      <c r="G159" s="52">
        <v>0</v>
      </c>
      <c r="H159" s="54">
        <f t="shared" si="42"/>
        <v>111000</v>
      </c>
      <c r="I159" s="54">
        <f t="shared" si="43"/>
        <v>0</v>
      </c>
    </row>
    <row r="160" spans="1:9" outlineLevel="2" collapsed="1">
      <c r="A160" s="52"/>
      <c r="B160" s="399" t="s">
        <v>1518</v>
      </c>
      <c r="C160" s="53"/>
      <c r="D160" s="52"/>
      <c r="E160" s="52"/>
      <c r="F160" s="52">
        <f>SUBTOTAL(9,F154:F159)</f>
        <v>165</v>
      </c>
      <c r="G160" s="52">
        <f>SUBTOTAL(9,G154:G159)</f>
        <v>9</v>
      </c>
      <c r="H160" s="54">
        <f>SUBTOTAL(9,H154:H159)</f>
        <v>479620</v>
      </c>
      <c r="I160" s="54">
        <f>SUBTOTAL(9,I154:I159)</f>
        <v>25920</v>
      </c>
    </row>
    <row r="161" spans="1:9" hidden="1" outlineLevel="3">
      <c r="A161" s="52" t="s">
        <v>781</v>
      </c>
      <c r="B161" s="52" t="s">
        <v>790</v>
      </c>
      <c r="C161" s="53">
        <v>42029</v>
      </c>
      <c r="D161" s="52">
        <v>4050</v>
      </c>
      <c r="E161" s="52" t="s">
        <v>800</v>
      </c>
      <c r="F161" s="52">
        <v>16</v>
      </c>
      <c r="G161" s="52">
        <v>4</v>
      </c>
      <c r="H161" s="54">
        <f t="shared" ref="H161:H166" si="44">D161*F161</f>
        <v>64800</v>
      </c>
      <c r="I161" s="54">
        <f t="shared" ref="I161:I166" si="45">D161*G161</f>
        <v>16200</v>
      </c>
    </row>
    <row r="162" spans="1:9" hidden="1" outlineLevel="3">
      <c r="A162" s="52" t="s">
        <v>781</v>
      </c>
      <c r="B162" s="52" t="s">
        <v>790</v>
      </c>
      <c r="C162" s="55">
        <v>42043</v>
      </c>
      <c r="D162" s="52">
        <v>4000</v>
      </c>
      <c r="E162" s="52" t="s">
        <v>789</v>
      </c>
      <c r="F162" s="52">
        <v>24</v>
      </c>
      <c r="G162" s="52">
        <v>1</v>
      </c>
      <c r="H162" s="54">
        <f t="shared" si="44"/>
        <v>96000</v>
      </c>
      <c r="I162" s="54">
        <f t="shared" si="45"/>
        <v>4000</v>
      </c>
    </row>
    <row r="163" spans="1:9" hidden="1" outlineLevel="3">
      <c r="A163" s="52" t="s">
        <v>781</v>
      </c>
      <c r="B163" s="52" t="s">
        <v>790</v>
      </c>
      <c r="C163" s="53">
        <v>42054</v>
      </c>
      <c r="D163" s="52">
        <v>4050</v>
      </c>
      <c r="E163" s="52" t="s">
        <v>799</v>
      </c>
      <c r="F163" s="52">
        <v>19</v>
      </c>
      <c r="G163" s="52">
        <v>2</v>
      </c>
      <c r="H163" s="54">
        <f t="shared" si="44"/>
        <v>76950</v>
      </c>
      <c r="I163" s="54">
        <f t="shared" si="45"/>
        <v>8100</v>
      </c>
    </row>
    <row r="164" spans="1:9" hidden="1" outlineLevel="3">
      <c r="A164" s="52" t="s">
        <v>781</v>
      </c>
      <c r="B164" s="52" t="s">
        <v>790</v>
      </c>
      <c r="C164" s="53">
        <v>42066</v>
      </c>
      <c r="D164" s="52">
        <v>4050</v>
      </c>
      <c r="E164" s="52" t="s">
        <v>783</v>
      </c>
      <c r="F164" s="52">
        <v>47</v>
      </c>
      <c r="G164" s="52">
        <v>3</v>
      </c>
      <c r="H164" s="54">
        <f t="shared" si="44"/>
        <v>190350</v>
      </c>
      <c r="I164" s="54">
        <f t="shared" si="45"/>
        <v>12150</v>
      </c>
    </row>
    <row r="165" spans="1:9" hidden="1" outlineLevel="3">
      <c r="A165" s="52" t="s">
        <v>781</v>
      </c>
      <c r="B165" s="52" t="s">
        <v>790</v>
      </c>
      <c r="C165" s="55">
        <v>42175</v>
      </c>
      <c r="D165" s="52">
        <v>4050</v>
      </c>
      <c r="E165" s="52" t="s">
        <v>794</v>
      </c>
      <c r="F165" s="52">
        <v>17</v>
      </c>
      <c r="G165" s="52">
        <v>0</v>
      </c>
      <c r="H165" s="54">
        <f t="shared" si="44"/>
        <v>68850</v>
      </c>
      <c r="I165" s="54">
        <f t="shared" si="45"/>
        <v>0</v>
      </c>
    </row>
    <row r="166" spans="1:9" hidden="1" outlineLevel="3">
      <c r="A166" s="52" t="s">
        <v>781</v>
      </c>
      <c r="B166" s="52" t="s">
        <v>790</v>
      </c>
      <c r="C166" s="55">
        <v>42366</v>
      </c>
      <c r="D166" s="52">
        <v>4050</v>
      </c>
      <c r="E166" s="52" t="s">
        <v>786</v>
      </c>
      <c r="F166" s="52">
        <v>48</v>
      </c>
      <c r="G166" s="52">
        <v>4</v>
      </c>
      <c r="H166" s="54">
        <f t="shared" si="44"/>
        <v>194400</v>
      </c>
      <c r="I166" s="54">
        <f t="shared" si="45"/>
        <v>16200</v>
      </c>
    </row>
    <row r="167" spans="1:9" outlineLevel="2" collapsed="1">
      <c r="A167" s="52"/>
      <c r="B167" s="399" t="s">
        <v>1519</v>
      </c>
      <c r="C167" s="55"/>
      <c r="D167" s="52"/>
      <c r="E167" s="52"/>
      <c r="F167" s="52">
        <f>SUBTOTAL(9,F161:F166)</f>
        <v>171</v>
      </c>
      <c r="G167" s="52">
        <f>SUBTOTAL(9,G161:G166)</f>
        <v>14</v>
      </c>
      <c r="H167" s="54">
        <f>SUBTOTAL(9,H161:H166)</f>
        <v>691350</v>
      </c>
      <c r="I167" s="54">
        <f>SUBTOTAL(9,I161:I166)</f>
        <v>56650</v>
      </c>
    </row>
    <row r="168" spans="1:9" hidden="1" outlineLevel="3">
      <c r="A168" s="394" t="s">
        <v>781</v>
      </c>
      <c r="B168" s="394" t="s">
        <v>798</v>
      </c>
      <c r="C168" s="395">
        <v>42017</v>
      </c>
      <c r="D168" s="394">
        <v>4100</v>
      </c>
      <c r="E168" s="394" t="s">
        <v>786</v>
      </c>
      <c r="F168" s="394">
        <v>30</v>
      </c>
      <c r="G168" s="394">
        <v>2</v>
      </c>
      <c r="H168" s="394">
        <f t="shared" ref="H168:H173" si="46">D168*F168</f>
        <v>123000</v>
      </c>
      <c r="I168" s="394">
        <f t="shared" ref="I168:I173" si="47">D168*G168</f>
        <v>8200</v>
      </c>
    </row>
    <row r="169" spans="1:9" hidden="1" outlineLevel="3">
      <c r="A169" s="52" t="s">
        <v>781</v>
      </c>
      <c r="B169" s="52" t="s">
        <v>798</v>
      </c>
      <c r="C169" s="53">
        <v>42019</v>
      </c>
      <c r="D169" s="52">
        <v>4100</v>
      </c>
      <c r="E169" s="52" t="s">
        <v>783</v>
      </c>
      <c r="F169" s="52">
        <v>24</v>
      </c>
      <c r="G169" s="52">
        <v>0</v>
      </c>
      <c r="H169" s="54">
        <f t="shared" si="46"/>
        <v>98400</v>
      </c>
      <c r="I169" s="54">
        <f t="shared" si="47"/>
        <v>0</v>
      </c>
    </row>
    <row r="170" spans="1:9" hidden="1" outlineLevel="3">
      <c r="A170" s="52" t="s">
        <v>781</v>
      </c>
      <c r="B170" s="52" t="s">
        <v>798</v>
      </c>
      <c r="C170" s="53">
        <v>42023</v>
      </c>
      <c r="D170" s="52">
        <v>4100</v>
      </c>
      <c r="E170" s="52" t="s">
        <v>800</v>
      </c>
      <c r="F170" s="52">
        <v>27</v>
      </c>
      <c r="G170" s="52">
        <v>4</v>
      </c>
      <c r="H170" s="54">
        <f t="shared" si="46"/>
        <v>110700</v>
      </c>
      <c r="I170" s="54">
        <f t="shared" si="47"/>
        <v>16400</v>
      </c>
    </row>
    <row r="171" spans="1:9" hidden="1" outlineLevel="3">
      <c r="A171" s="52" t="s">
        <v>781</v>
      </c>
      <c r="B171" s="52" t="s">
        <v>798</v>
      </c>
      <c r="C171" s="55">
        <v>42247</v>
      </c>
      <c r="D171" s="52">
        <v>4100</v>
      </c>
      <c r="E171" s="52" t="s">
        <v>794</v>
      </c>
      <c r="F171" s="52">
        <v>45</v>
      </c>
      <c r="G171" s="52">
        <v>4</v>
      </c>
      <c r="H171" s="54">
        <f t="shared" si="46"/>
        <v>184500</v>
      </c>
      <c r="I171" s="54">
        <f t="shared" si="47"/>
        <v>16400</v>
      </c>
    </row>
    <row r="172" spans="1:9" hidden="1" outlineLevel="3">
      <c r="A172" s="52" t="s">
        <v>781</v>
      </c>
      <c r="B172" s="52" t="s">
        <v>798</v>
      </c>
      <c r="C172" s="53">
        <v>42313</v>
      </c>
      <c r="D172" s="52">
        <v>4100</v>
      </c>
      <c r="E172" s="52" t="s">
        <v>799</v>
      </c>
      <c r="F172" s="52">
        <v>17</v>
      </c>
      <c r="G172" s="52">
        <v>2</v>
      </c>
      <c r="H172" s="54">
        <f t="shared" si="46"/>
        <v>69700</v>
      </c>
      <c r="I172" s="54">
        <f t="shared" si="47"/>
        <v>8200</v>
      </c>
    </row>
    <row r="173" spans="1:9" hidden="1" outlineLevel="3">
      <c r="A173" s="52" t="s">
        <v>781</v>
      </c>
      <c r="B173" s="52" t="s">
        <v>798</v>
      </c>
      <c r="C173" s="55">
        <v>42336</v>
      </c>
      <c r="D173" s="52">
        <v>4100</v>
      </c>
      <c r="E173" s="52" t="s">
        <v>789</v>
      </c>
      <c r="F173" s="52">
        <v>18</v>
      </c>
      <c r="G173" s="52">
        <v>1</v>
      </c>
      <c r="H173" s="54">
        <f t="shared" si="46"/>
        <v>73800</v>
      </c>
      <c r="I173" s="54">
        <f t="shared" si="47"/>
        <v>4100</v>
      </c>
    </row>
    <row r="174" spans="1:9" outlineLevel="2" collapsed="1">
      <c r="A174" s="52"/>
      <c r="B174" s="399" t="s">
        <v>1521</v>
      </c>
      <c r="C174" s="55"/>
      <c r="D174" s="52"/>
      <c r="E174" s="52"/>
      <c r="F174" s="52">
        <f>SUBTOTAL(9,F168:F173)</f>
        <v>161</v>
      </c>
      <c r="G174" s="52">
        <f>SUBTOTAL(9,G168:G173)</f>
        <v>13</v>
      </c>
      <c r="H174" s="54">
        <f>SUBTOTAL(9,H168:H173)</f>
        <v>660100</v>
      </c>
      <c r="I174" s="54">
        <f>SUBTOTAL(9,I168:I173)</f>
        <v>53300</v>
      </c>
    </row>
    <row r="175" spans="1:9" hidden="1" outlineLevel="3">
      <c r="A175" s="394" t="s">
        <v>781</v>
      </c>
      <c r="B175" s="394" t="s">
        <v>782</v>
      </c>
      <c r="C175" s="395">
        <v>42006</v>
      </c>
      <c r="D175" s="394">
        <v>3880</v>
      </c>
      <c r="E175" s="394" t="s">
        <v>783</v>
      </c>
      <c r="F175" s="394">
        <v>24</v>
      </c>
      <c r="G175" s="394">
        <v>1</v>
      </c>
      <c r="H175" s="394">
        <f t="shared" ref="H175:H180" si="48">D175*F175</f>
        <v>93120</v>
      </c>
      <c r="I175" s="394">
        <f t="shared" ref="I175:I180" si="49">D175*G175</f>
        <v>3880</v>
      </c>
    </row>
    <row r="176" spans="1:9" hidden="1" outlineLevel="3">
      <c r="A176" s="52" t="s">
        <v>781</v>
      </c>
      <c r="B176" s="52" t="s">
        <v>782</v>
      </c>
      <c r="C176" s="53">
        <v>42115</v>
      </c>
      <c r="D176" s="52">
        <v>3900</v>
      </c>
      <c r="E176" s="52" t="s">
        <v>799</v>
      </c>
      <c r="F176" s="52">
        <v>27</v>
      </c>
      <c r="G176" s="52">
        <v>3</v>
      </c>
      <c r="H176" s="54">
        <f t="shared" si="48"/>
        <v>105300</v>
      </c>
      <c r="I176" s="54">
        <f t="shared" si="49"/>
        <v>11700</v>
      </c>
    </row>
    <row r="177" spans="1:9" hidden="1" outlineLevel="3">
      <c r="A177" s="52" t="s">
        <v>781</v>
      </c>
      <c r="B177" s="52" t="s">
        <v>782</v>
      </c>
      <c r="C177" s="55">
        <v>42189</v>
      </c>
      <c r="D177" s="52">
        <v>3900</v>
      </c>
      <c r="E177" s="52" t="s">
        <v>789</v>
      </c>
      <c r="F177" s="52">
        <v>36</v>
      </c>
      <c r="G177" s="52">
        <v>1</v>
      </c>
      <c r="H177" s="54">
        <f t="shared" si="48"/>
        <v>140400</v>
      </c>
      <c r="I177" s="54">
        <f t="shared" si="49"/>
        <v>3900</v>
      </c>
    </row>
    <row r="178" spans="1:9" hidden="1" outlineLevel="3">
      <c r="A178" s="52" t="s">
        <v>781</v>
      </c>
      <c r="B178" s="52" t="s">
        <v>782</v>
      </c>
      <c r="C178" s="55">
        <v>42303</v>
      </c>
      <c r="D178" s="52">
        <v>3880</v>
      </c>
      <c r="E178" s="52" t="s">
        <v>794</v>
      </c>
      <c r="F178" s="52">
        <v>12</v>
      </c>
      <c r="G178" s="52">
        <v>4</v>
      </c>
      <c r="H178" s="54">
        <f t="shared" si="48"/>
        <v>46560</v>
      </c>
      <c r="I178" s="54">
        <f t="shared" si="49"/>
        <v>15520</v>
      </c>
    </row>
    <row r="179" spans="1:9" hidden="1" outlineLevel="3">
      <c r="A179" s="52" t="s">
        <v>781</v>
      </c>
      <c r="B179" s="52" t="s">
        <v>782</v>
      </c>
      <c r="C179" s="55">
        <v>42355</v>
      </c>
      <c r="D179" s="52">
        <v>3880</v>
      </c>
      <c r="E179" s="52" t="s">
        <v>786</v>
      </c>
      <c r="F179" s="52">
        <v>15</v>
      </c>
      <c r="G179" s="52">
        <v>1</v>
      </c>
      <c r="H179" s="54">
        <f t="shared" si="48"/>
        <v>58200</v>
      </c>
      <c r="I179" s="54">
        <f t="shared" si="49"/>
        <v>3880</v>
      </c>
    </row>
    <row r="180" spans="1:9" hidden="1" outlineLevel="3">
      <c r="A180" s="52" t="s">
        <v>781</v>
      </c>
      <c r="B180" s="52" t="s">
        <v>782</v>
      </c>
      <c r="C180" s="53">
        <v>42361</v>
      </c>
      <c r="D180" s="52">
        <v>3880</v>
      </c>
      <c r="E180" s="52" t="s">
        <v>800</v>
      </c>
      <c r="F180" s="52">
        <v>22</v>
      </c>
      <c r="G180" s="52">
        <v>2</v>
      </c>
      <c r="H180" s="54">
        <f t="shared" si="48"/>
        <v>85360</v>
      </c>
      <c r="I180" s="54">
        <f t="shared" si="49"/>
        <v>7760</v>
      </c>
    </row>
    <row r="181" spans="1:9" outlineLevel="2" collapsed="1">
      <c r="A181" s="52"/>
      <c r="B181" s="399" t="s">
        <v>1523</v>
      </c>
      <c r="C181" s="53"/>
      <c r="D181" s="52"/>
      <c r="E181" s="52"/>
      <c r="F181" s="52">
        <f>SUBTOTAL(9,F175:F180)</f>
        <v>136</v>
      </c>
      <c r="G181" s="52">
        <f>SUBTOTAL(9,G175:G180)</f>
        <v>12</v>
      </c>
      <c r="H181" s="54">
        <f>SUBTOTAL(9,H175:H180)</f>
        <v>528940</v>
      </c>
      <c r="I181" s="54">
        <f>SUBTOTAL(9,I175:I180)</f>
        <v>46640</v>
      </c>
    </row>
    <row r="182" spans="1:9" hidden="1" outlineLevel="3">
      <c r="A182" s="52" t="s">
        <v>781</v>
      </c>
      <c r="B182" s="52" t="s">
        <v>788</v>
      </c>
      <c r="C182" s="53">
        <v>42095</v>
      </c>
      <c r="D182" s="52">
        <v>4200</v>
      </c>
      <c r="E182" s="52" t="s">
        <v>799</v>
      </c>
      <c r="F182" s="52">
        <v>48</v>
      </c>
      <c r="G182" s="52">
        <v>3</v>
      </c>
      <c r="H182" s="54">
        <f t="shared" ref="H182:H187" si="50">D182*F182</f>
        <v>201600</v>
      </c>
      <c r="I182" s="54">
        <f t="shared" ref="I182:I187" si="51">D182*G182</f>
        <v>12600</v>
      </c>
    </row>
    <row r="183" spans="1:9" hidden="1" outlineLevel="3">
      <c r="A183" s="52" t="s">
        <v>781</v>
      </c>
      <c r="B183" s="52" t="s">
        <v>788</v>
      </c>
      <c r="C183" s="55">
        <v>42141</v>
      </c>
      <c r="D183" s="52">
        <v>4210</v>
      </c>
      <c r="E183" s="52" t="s">
        <v>794</v>
      </c>
      <c r="F183" s="52">
        <v>20</v>
      </c>
      <c r="G183" s="52">
        <v>4</v>
      </c>
      <c r="H183" s="54">
        <f t="shared" si="50"/>
        <v>84200</v>
      </c>
      <c r="I183" s="54">
        <f t="shared" si="51"/>
        <v>16840</v>
      </c>
    </row>
    <row r="184" spans="1:9" hidden="1" outlineLevel="3">
      <c r="A184" s="52" t="s">
        <v>781</v>
      </c>
      <c r="B184" s="52" t="s">
        <v>788</v>
      </c>
      <c r="C184" s="55">
        <v>42210</v>
      </c>
      <c r="D184" s="52">
        <v>4210</v>
      </c>
      <c r="E184" s="52" t="s">
        <v>786</v>
      </c>
      <c r="F184" s="52">
        <v>35</v>
      </c>
      <c r="G184" s="52">
        <v>2</v>
      </c>
      <c r="H184" s="54">
        <f t="shared" si="50"/>
        <v>147350</v>
      </c>
      <c r="I184" s="54">
        <f t="shared" si="51"/>
        <v>8420</v>
      </c>
    </row>
    <row r="185" spans="1:9" hidden="1" outlineLevel="3">
      <c r="A185" s="52" t="s">
        <v>781</v>
      </c>
      <c r="B185" s="52" t="s">
        <v>788</v>
      </c>
      <c r="C185" s="53">
        <v>42235</v>
      </c>
      <c r="D185" s="52">
        <v>4180</v>
      </c>
      <c r="E185" s="52" t="s">
        <v>783</v>
      </c>
      <c r="F185" s="52">
        <v>28</v>
      </c>
      <c r="G185" s="52">
        <v>1</v>
      </c>
      <c r="H185" s="54">
        <f t="shared" si="50"/>
        <v>117040</v>
      </c>
      <c r="I185" s="54">
        <f t="shared" si="51"/>
        <v>4180</v>
      </c>
    </row>
    <row r="186" spans="1:9" hidden="1" outlineLevel="3">
      <c r="A186" s="52" t="s">
        <v>781</v>
      </c>
      <c r="B186" s="52" t="s">
        <v>788</v>
      </c>
      <c r="C186" s="55">
        <v>42257</v>
      </c>
      <c r="D186" s="52">
        <v>4200</v>
      </c>
      <c r="E186" s="52" t="s">
        <v>789</v>
      </c>
      <c r="F186" s="52">
        <v>26</v>
      </c>
      <c r="G186" s="52">
        <v>1</v>
      </c>
      <c r="H186" s="54">
        <f t="shared" si="50"/>
        <v>109200</v>
      </c>
      <c r="I186" s="54">
        <f t="shared" si="51"/>
        <v>4200</v>
      </c>
    </row>
    <row r="187" spans="1:9" hidden="1" outlineLevel="3">
      <c r="A187" s="52" t="s">
        <v>781</v>
      </c>
      <c r="B187" s="52" t="s">
        <v>788</v>
      </c>
      <c r="C187" s="53">
        <v>42305</v>
      </c>
      <c r="D187" s="52">
        <v>4300</v>
      </c>
      <c r="E187" s="52" t="s">
        <v>800</v>
      </c>
      <c r="F187" s="52">
        <v>36</v>
      </c>
      <c r="G187" s="52">
        <v>3</v>
      </c>
      <c r="H187" s="54">
        <f t="shared" si="50"/>
        <v>154800</v>
      </c>
      <c r="I187" s="54">
        <f t="shared" si="51"/>
        <v>12900</v>
      </c>
    </row>
    <row r="188" spans="1:9" outlineLevel="2" collapsed="1">
      <c r="A188" s="52"/>
      <c r="B188" s="399" t="s">
        <v>1516</v>
      </c>
      <c r="C188" s="53"/>
      <c r="D188" s="52"/>
      <c r="E188" s="52"/>
      <c r="F188" s="52">
        <f>SUBTOTAL(9,F182:F187)</f>
        <v>193</v>
      </c>
      <c r="G188" s="52">
        <f>SUBTOTAL(9,G182:G187)</f>
        <v>14</v>
      </c>
      <c r="H188" s="54">
        <f>SUBTOTAL(9,H182:H187)</f>
        <v>814190</v>
      </c>
      <c r="I188" s="54">
        <f>SUBTOTAL(9,I182:I187)</f>
        <v>59140</v>
      </c>
    </row>
    <row r="189" spans="1:9" outlineLevel="1">
      <c r="A189" s="399" t="s">
        <v>1510</v>
      </c>
      <c r="B189" s="52"/>
      <c r="C189" s="53"/>
      <c r="D189" s="52"/>
      <c r="E189" s="52"/>
      <c r="F189" s="52">
        <f>SUBTOTAL(9,F140:F187)</f>
        <v>1210</v>
      </c>
      <c r="G189" s="52">
        <f>SUBTOTAL(9,G140:G187)</f>
        <v>86</v>
      </c>
      <c r="H189" s="54">
        <f>SUBTOTAL(9,H140:H187)</f>
        <v>4555250</v>
      </c>
      <c r="I189" s="54">
        <f>SUBTOTAL(9,I140:I187)</f>
        <v>328250</v>
      </c>
    </row>
    <row r="190" spans="1:9" hidden="1" outlineLevel="3">
      <c r="A190" s="52" t="s">
        <v>791</v>
      </c>
      <c r="B190" s="52" t="s">
        <v>793</v>
      </c>
      <c r="C190" s="53">
        <v>42125</v>
      </c>
      <c r="D190" s="52">
        <v>2540</v>
      </c>
      <c r="E190" s="52" t="s">
        <v>783</v>
      </c>
      <c r="F190" s="52">
        <v>48</v>
      </c>
      <c r="G190" s="52">
        <v>4</v>
      </c>
      <c r="H190" s="54">
        <f t="shared" ref="H190:H195" si="52">D190*F190</f>
        <v>121920</v>
      </c>
      <c r="I190" s="54">
        <f t="shared" ref="I190:I195" si="53">D190*G190</f>
        <v>10160</v>
      </c>
    </row>
    <row r="191" spans="1:9" hidden="1" outlineLevel="3">
      <c r="A191" s="52" t="s">
        <v>791</v>
      </c>
      <c r="B191" s="52" t="s">
        <v>793</v>
      </c>
      <c r="C191" s="53">
        <v>42168</v>
      </c>
      <c r="D191" s="52">
        <v>2600</v>
      </c>
      <c r="E191" s="52" t="s">
        <v>799</v>
      </c>
      <c r="F191" s="52">
        <v>17</v>
      </c>
      <c r="G191" s="52">
        <v>2</v>
      </c>
      <c r="H191" s="54">
        <f t="shared" si="52"/>
        <v>44200</v>
      </c>
      <c r="I191" s="54">
        <f t="shared" si="53"/>
        <v>5200</v>
      </c>
    </row>
    <row r="192" spans="1:9" hidden="1" outlineLevel="3">
      <c r="A192" s="52" t="s">
        <v>791</v>
      </c>
      <c r="B192" s="52" t="s">
        <v>793</v>
      </c>
      <c r="C192" s="53">
        <v>42168</v>
      </c>
      <c r="D192" s="52">
        <v>2540</v>
      </c>
      <c r="E192" s="52" t="s">
        <v>800</v>
      </c>
      <c r="F192" s="52">
        <v>32</v>
      </c>
      <c r="G192" s="52">
        <v>4</v>
      </c>
      <c r="H192" s="54">
        <f t="shared" si="52"/>
        <v>81280</v>
      </c>
      <c r="I192" s="54">
        <f t="shared" si="53"/>
        <v>10160</v>
      </c>
    </row>
    <row r="193" spans="1:9" hidden="1" outlineLevel="3">
      <c r="A193" s="52" t="s">
        <v>791</v>
      </c>
      <c r="B193" s="52" t="s">
        <v>793</v>
      </c>
      <c r="C193" s="55">
        <v>42287</v>
      </c>
      <c r="D193" s="52">
        <v>2580</v>
      </c>
      <c r="E193" s="52" t="s">
        <v>794</v>
      </c>
      <c r="F193" s="52">
        <v>45</v>
      </c>
      <c r="G193" s="52">
        <v>0</v>
      </c>
      <c r="H193" s="54">
        <f t="shared" si="52"/>
        <v>116100</v>
      </c>
      <c r="I193" s="54">
        <f t="shared" si="53"/>
        <v>0</v>
      </c>
    </row>
    <row r="194" spans="1:9" hidden="1" outlineLevel="3">
      <c r="A194" s="52" t="s">
        <v>791</v>
      </c>
      <c r="B194" s="52" t="s">
        <v>793</v>
      </c>
      <c r="C194" s="55">
        <v>42305</v>
      </c>
      <c r="D194" s="52">
        <v>2600</v>
      </c>
      <c r="E194" s="52" t="s">
        <v>789</v>
      </c>
      <c r="F194" s="52">
        <v>10</v>
      </c>
      <c r="G194" s="52">
        <v>2</v>
      </c>
      <c r="H194" s="54">
        <f t="shared" si="52"/>
        <v>26000</v>
      </c>
      <c r="I194" s="54">
        <f t="shared" si="53"/>
        <v>5200</v>
      </c>
    </row>
    <row r="195" spans="1:9" hidden="1" outlineLevel="3">
      <c r="A195" s="52" t="s">
        <v>791</v>
      </c>
      <c r="B195" s="52" t="s">
        <v>793</v>
      </c>
      <c r="C195" s="55">
        <v>42316</v>
      </c>
      <c r="D195" s="52">
        <v>2540</v>
      </c>
      <c r="E195" s="52" t="s">
        <v>786</v>
      </c>
      <c r="F195" s="52">
        <v>39</v>
      </c>
      <c r="G195" s="52">
        <v>0</v>
      </c>
      <c r="H195" s="54">
        <f t="shared" si="52"/>
        <v>99060</v>
      </c>
      <c r="I195" s="54">
        <f t="shared" si="53"/>
        <v>0</v>
      </c>
    </row>
    <row r="196" spans="1:9" outlineLevel="2">
      <c r="A196" s="52"/>
      <c r="B196" s="399" t="s">
        <v>1517</v>
      </c>
      <c r="C196" s="55"/>
      <c r="D196" s="52"/>
      <c r="E196" s="52"/>
      <c r="F196" s="52">
        <f>SUBTOTAL(9,F190:F195)</f>
        <v>191</v>
      </c>
      <c r="G196" s="52">
        <f>SUBTOTAL(9,G190:G195)</f>
        <v>12</v>
      </c>
      <c r="H196" s="54">
        <f>SUBTOTAL(9,H190:H195)</f>
        <v>488560</v>
      </c>
      <c r="I196" s="54">
        <f>SUBTOTAL(9,I190:I195)</f>
        <v>30720</v>
      </c>
    </row>
    <row r="197" spans="1:9" hidden="1" outlineLevel="3">
      <c r="A197" s="52" t="s">
        <v>791</v>
      </c>
      <c r="B197" s="52" t="s">
        <v>797</v>
      </c>
      <c r="C197" s="55">
        <v>42099</v>
      </c>
      <c r="D197" s="52">
        <v>2090</v>
      </c>
      <c r="E197" s="52" t="s">
        <v>794</v>
      </c>
      <c r="F197" s="52">
        <v>24</v>
      </c>
      <c r="G197" s="52">
        <v>2</v>
      </c>
      <c r="H197" s="54">
        <f t="shared" ref="H197:H202" si="54">D197*F197</f>
        <v>50160</v>
      </c>
      <c r="I197" s="54">
        <f t="shared" ref="I197:I202" si="55">D197*G197</f>
        <v>4180</v>
      </c>
    </row>
    <row r="198" spans="1:9" hidden="1" outlineLevel="3">
      <c r="A198" s="52" t="s">
        <v>791</v>
      </c>
      <c r="B198" s="52" t="s">
        <v>797</v>
      </c>
      <c r="C198" s="53">
        <v>42116</v>
      </c>
      <c r="D198" s="52">
        <v>2150</v>
      </c>
      <c r="E198" s="52" t="s">
        <v>783</v>
      </c>
      <c r="F198" s="52">
        <v>18</v>
      </c>
      <c r="G198" s="52">
        <v>4</v>
      </c>
      <c r="H198" s="54">
        <f t="shared" si="54"/>
        <v>38700</v>
      </c>
      <c r="I198" s="54">
        <f t="shared" si="55"/>
        <v>8600</v>
      </c>
    </row>
    <row r="199" spans="1:9" hidden="1" outlineLevel="3">
      <c r="A199" s="52" t="s">
        <v>791</v>
      </c>
      <c r="B199" s="52" t="s">
        <v>797</v>
      </c>
      <c r="C199" s="53">
        <v>42139</v>
      </c>
      <c r="D199" s="52">
        <v>2220</v>
      </c>
      <c r="E199" s="52" t="s">
        <v>799</v>
      </c>
      <c r="F199" s="52">
        <v>32</v>
      </c>
      <c r="G199" s="52">
        <v>3</v>
      </c>
      <c r="H199" s="54">
        <f t="shared" si="54"/>
        <v>71040</v>
      </c>
      <c r="I199" s="54">
        <f t="shared" si="55"/>
        <v>6660</v>
      </c>
    </row>
    <row r="200" spans="1:9" hidden="1" outlineLevel="3">
      <c r="A200" s="52" t="s">
        <v>791</v>
      </c>
      <c r="B200" s="52" t="s">
        <v>797</v>
      </c>
      <c r="C200" s="55">
        <v>42319</v>
      </c>
      <c r="D200" s="52">
        <v>2150</v>
      </c>
      <c r="E200" s="52" t="s">
        <v>786</v>
      </c>
      <c r="F200" s="52">
        <v>18</v>
      </c>
      <c r="G200" s="52">
        <v>2</v>
      </c>
      <c r="H200" s="54">
        <f t="shared" si="54"/>
        <v>38700</v>
      </c>
      <c r="I200" s="54">
        <f t="shared" si="55"/>
        <v>4300</v>
      </c>
    </row>
    <row r="201" spans="1:9" hidden="1" outlineLevel="3">
      <c r="A201" s="52" t="s">
        <v>791</v>
      </c>
      <c r="B201" s="52" t="s">
        <v>797</v>
      </c>
      <c r="C201" s="53">
        <v>42349</v>
      </c>
      <c r="D201" s="52">
        <v>2300</v>
      </c>
      <c r="E201" s="52" t="s">
        <v>800</v>
      </c>
      <c r="F201" s="52">
        <v>34</v>
      </c>
      <c r="G201" s="52">
        <v>4</v>
      </c>
      <c r="H201" s="54">
        <f t="shared" si="54"/>
        <v>78200</v>
      </c>
      <c r="I201" s="54">
        <f t="shared" si="55"/>
        <v>9200</v>
      </c>
    </row>
    <row r="202" spans="1:9" hidden="1" outlineLevel="3">
      <c r="A202" s="52" t="s">
        <v>791</v>
      </c>
      <c r="B202" s="52" t="s">
        <v>797</v>
      </c>
      <c r="C202" s="55">
        <v>42364</v>
      </c>
      <c r="D202" s="52">
        <v>2200</v>
      </c>
      <c r="E202" s="52" t="s">
        <v>789</v>
      </c>
      <c r="F202" s="52">
        <v>25</v>
      </c>
      <c r="G202" s="52">
        <v>4</v>
      </c>
      <c r="H202" s="54">
        <f t="shared" si="54"/>
        <v>55000</v>
      </c>
      <c r="I202" s="54">
        <f t="shared" si="55"/>
        <v>8800</v>
      </c>
    </row>
    <row r="203" spans="1:9" outlineLevel="2" collapsed="1">
      <c r="A203" s="52"/>
      <c r="B203" s="399" t="s">
        <v>1522</v>
      </c>
      <c r="C203" s="55"/>
      <c r="D203" s="52"/>
      <c r="E203" s="52"/>
      <c r="F203" s="52">
        <f>SUBTOTAL(9,F197:F202)</f>
        <v>151</v>
      </c>
      <c r="G203" s="52">
        <f>SUBTOTAL(9,G197:G202)</f>
        <v>19</v>
      </c>
      <c r="H203" s="54">
        <f>SUBTOTAL(9,H197:H202)</f>
        <v>331800</v>
      </c>
      <c r="I203" s="54">
        <f>SUBTOTAL(9,I197:I202)</f>
        <v>41740</v>
      </c>
    </row>
    <row r="204" spans="1:9" hidden="1" outlineLevel="3">
      <c r="A204" s="52" t="s">
        <v>791</v>
      </c>
      <c r="B204" s="52" t="s">
        <v>790</v>
      </c>
      <c r="C204" s="55">
        <v>42079</v>
      </c>
      <c r="D204" s="52">
        <v>2500</v>
      </c>
      <c r="E204" s="52" t="s">
        <v>789</v>
      </c>
      <c r="F204" s="52">
        <v>48</v>
      </c>
      <c r="G204" s="52">
        <v>2</v>
      </c>
      <c r="H204" s="54">
        <f t="shared" ref="H204:H209" si="56">D204*F204</f>
        <v>120000</v>
      </c>
      <c r="I204" s="54">
        <f t="shared" ref="I204:I209" si="57">D204*G204</f>
        <v>5000</v>
      </c>
    </row>
    <row r="205" spans="1:9" hidden="1" outlineLevel="3">
      <c r="A205" s="52" t="s">
        <v>791</v>
      </c>
      <c r="B205" s="52" t="s">
        <v>790</v>
      </c>
      <c r="C205" s="55">
        <v>42088</v>
      </c>
      <c r="D205" s="52">
        <v>2560</v>
      </c>
      <c r="E205" s="52" t="s">
        <v>786</v>
      </c>
      <c r="F205" s="52">
        <v>15</v>
      </c>
      <c r="G205" s="52">
        <v>0</v>
      </c>
      <c r="H205" s="54">
        <f t="shared" si="56"/>
        <v>38400</v>
      </c>
      <c r="I205" s="54">
        <f t="shared" si="57"/>
        <v>0</v>
      </c>
    </row>
    <row r="206" spans="1:9" hidden="1" outlineLevel="3">
      <c r="A206" s="52" t="s">
        <v>791</v>
      </c>
      <c r="B206" s="52" t="s">
        <v>790</v>
      </c>
      <c r="C206" s="55">
        <v>42173</v>
      </c>
      <c r="D206" s="52">
        <v>2500</v>
      </c>
      <c r="E206" s="52" t="s">
        <v>794</v>
      </c>
      <c r="F206" s="52">
        <v>49</v>
      </c>
      <c r="G206" s="52">
        <v>3</v>
      </c>
      <c r="H206" s="54">
        <f t="shared" si="56"/>
        <v>122500</v>
      </c>
      <c r="I206" s="54">
        <f t="shared" si="57"/>
        <v>7500</v>
      </c>
    </row>
    <row r="207" spans="1:9" hidden="1" outlineLevel="3">
      <c r="A207" s="52" t="s">
        <v>791</v>
      </c>
      <c r="B207" s="52" t="s">
        <v>790</v>
      </c>
      <c r="C207" s="53">
        <v>42178</v>
      </c>
      <c r="D207" s="52">
        <v>2560</v>
      </c>
      <c r="E207" s="52" t="s">
        <v>800</v>
      </c>
      <c r="F207" s="52">
        <v>28</v>
      </c>
      <c r="G207" s="52">
        <v>1</v>
      </c>
      <c r="H207" s="54">
        <f t="shared" si="56"/>
        <v>71680</v>
      </c>
      <c r="I207" s="54">
        <f t="shared" si="57"/>
        <v>2560</v>
      </c>
    </row>
    <row r="208" spans="1:9" hidden="1" outlineLevel="3">
      <c r="A208" s="52" t="s">
        <v>791</v>
      </c>
      <c r="B208" s="52" t="s">
        <v>790</v>
      </c>
      <c r="C208" s="53">
        <v>42213</v>
      </c>
      <c r="D208" s="52">
        <v>2600</v>
      </c>
      <c r="E208" s="52" t="s">
        <v>783</v>
      </c>
      <c r="F208" s="52">
        <v>42</v>
      </c>
      <c r="G208" s="52">
        <v>2</v>
      </c>
      <c r="H208" s="54">
        <f t="shared" si="56"/>
        <v>109200</v>
      </c>
      <c r="I208" s="54">
        <f t="shared" si="57"/>
        <v>5200</v>
      </c>
    </row>
    <row r="209" spans="1:9" hidden="1" outlineLevel="3">
      <c r="A209" s="52" t="s">
        <v>791</v>
      </c>
      <c r="B209" s="52" t="s">
        <v>790</v>
      </c>
      <c r="C209" s="53">
        <v>42351</v>
      </c>
      <c r="D209" s="52">
        <v>2600</v>
      </c>
      <c r="E209" s="52" t="s">
        <v>799</v>
      </c>
      <c r="F209" s="52">
        <v>32</v>
      </c>
      <c r="G209" s="52">
        <v>0</v>
      </c>
      <c r="H209" s="54">
        <f t="shared" si="56"/>
        <v>83200</v>
      </c>
      <c r="I209" s="54">
        <f t="shared" si="57"/>
        <v>0</v>
      </c>
    </row>
    <row r="210" spans="1:9" outlineLevel="2" collapsed="1">
      <c r="A210" s="52"/>
      <c r="B210" s="399" t="s">
        <v>1519</v>
      </c>
      <c r="C210" s="53"/>
      <c r="D210" s="52"/>
      <c r="E210" s="52"/>
      <c r="F210" s="52">
        <f>SUBTOTAL(9,F204:F209)</f>
        <v>214</v>
      </c>
      <c r="G210" s="52">
        <f>SUBTOTAL(9,G204:G209)</f>
        <v>8</v>
      </c>
      <c r="H210" s="54">
        <f>SUBTOTAL(9,H204:H209)</f>
        <v>544980</v>
      </c>
      <c r="I210" s="54">
        <f>SUBTOTAL(9,I204:I209)</f>
        <v>20260</v>
      </c>
    </row>
    <row r="211" spans="1:9" hidden="1" outlineLevel="3">
      <c r="A211" s="52" t="s">
        <v>791</v>
      </c>
      <c r="B211" s="52" t="s">
        <v>798</v>
      </c>
      <c r="C211" s="53">
        <v>42022</v>
      </c>
      <c r="D211" s="52">
        <v>1800</v>
      </c>
      <c r="E211" s="52" t="s">
        <v>799</v>
      </c>
      <c r="F211" s="52">
        <v>46</v>
      </c>
      <c r="G211" s="52">
        <v>1</v>
      </c>
      <c r="H211" s="54">
        <f t="shared" ref="H211:H216" si="58">D211*F211</f>
        <v>82800</v>
      </c>
      <c r="I211" s="54">
        <f t="shared" ref="I211:I216" si="59">D211*G211</f>
        <v>1800</v>
      </c>
    </row>
    <row r="212" spans="1:9" hidden="1" outlineLevel="3">
      <c r="A212" s="52" t="s">
        <v>791</v>
      </c>
      <c r="B212" s="52" t="s">
        <v>798</v>
      </c>
      <c r="C212" s="55">
        <v>42098</v>
      </c>
      <c r="D212" s="52">
        <v>1800</v>
      </c>
      <c r="E212" s="52" t="s">
        <v>794</v>
      </c>
      <c r="F212" s="52">
        <v>13</v>
      </c>
      <c r="G212" s="52">
        <v>3</v>
      </c>
      <c r="H212" s="54">
        <f t="shared" si="58"/>
        <v>23400</v>
      </c>
      <c r="I212" s="54">
        <f t="shared" si="59"/>
        <v>5400</v>
      </c>
    </row>
    <row r="213" spans="1:9" hidden="1" outlineLevel="3">
      <c r="A213" s="52" t="s">
        <v>791</v>
      </c>
      <c r="B213" s="52" t="s">
        <v>798</v>
      </c>
      <c r="C213" s="55">
        <v>42100</v>
      </c>
      <c r="D213" s="52">
        <v>1800</v>
      </c>
      <c r="E213" s="52" t="s">
        <v>789</v>
      </c>
      <c r="F213" s="52">
        <v>11</v>
      </c>
      <c r="G213" s="52">
        <v>1</v>
      </c>
      <c r="H213" s="54">
        <f t="shared" si="58"/>
        <v>19800</v>
      </c>
      <c r="I213" s="54">
        <f t="shared" si="59"/>
        <v>1800</v>
      </c>
    </row>
    <row r="214" spans="1:9" hidden="1" outlineLevel="3">
      <c r="A214" s="52" t="s">
        <v>791</v>
      </c>
      <c r="B214" s="52" t="s">
        <v>798</v>
      </c>
      <c r="C214" s="53">
        <v>42131</v>
      </c>
      <c r="D214" s="52">
        <v>1790</v>
      </c>
      <c r="E214" s="52" t="s">
        <v>800</v>
      </c>
      <c r="F214" s="52">
        <v>24</v>
      </c>
      <c r="G214" s="52">
        <v>4</v>
      </c>
      <c r="H214" s="54">
        <f t="shared" si="58"/>
        <v>42960</v>
      </c>
      <c r="I214" s="54">
        <f t="shared" si="59"/>
        <v>7160</v>
      </c>
    </row>
    <row r="215" spans="1:9" hidden="1" outlineLevel="3">
      <c r="A215" s="52" t="s">
        <v>791</v>
      </c>
      <c r="B215" s="52" t="s">
        <v>798</v>
      </c>
      <c r="C215" s="55">
        <v>42144</v>
      </c>
      <c r="D215" s="52">
        <v>1790</v>
      </c>
      <c r="E215" s="52" t="s">
        <v>786</v>
      </c>
      <c r="F215" s="52">
        <v>31</v>
      </c>
      <c r="G215" s="52">
        <v>1</v>
      </c>
      <c r="H215" s="54">
        <f t="shared" si="58"/>
        <v>55490</v>
      </c>
      <c r="I215" s="54">
        <f t="shared" si="59"/>
        <v>1790</v>
      </c>
    </row>
    <row r="216" spans="1:9" hidden="1" outlineLevel="3">
      <c r="A216" s="52" t="s">
        <v>791</v>
      </c>
      <c r="B216" s="52" t="s">
        <v>798</v>
      </c>
      <c r="C216" s="53">
        <v>42321</v>
      </c>
      <c r="D216" s="52">
        <v>1790</v>
      </c>
      <c r="E216" s="52" t="s">
        <v>783</v>
      </c>
      <c r="F216" s="52">
        <v>14</v>
      </c>
      <c r="G216" s="52">
        <v>4</v>
      </c>
      <c r="H216" s="54">
        <f t="shared" si="58"/>
        <v>25060</v>
      </c>
      <c r="I216" s="54">
        <f t="shared" si="59"/>
        <v>7160</v>
      </c>
    </row>
    <row r="217" spans="1:9" outlineLevel="2" collapsed="1">
      <c r="A217" s="52"/>
      <c r="B217" s="399" t="s">
        <v>1521</v>
      </c>
      <c r="C217" s="53"/>
      <c r="D217" s="52"/>
      <c r="E217" s="52"/>
      <c r="F217" s="52">
        <f>SUBTOTAL(9,F211:F216)</f>
        <v>139</v>
      </c>
      <c r="G217" s="52">
        <f>SUBTOTAL(9,G211:G216)</f>
        <v>14</v>
      </c>
      <c r="H217" s="54">
        <f>SUBTOTAL(9,H211:H216)</f>
        <v>249510</v>
      </c>
      <c r="I217" s="54">
        <f>SUBTOTAL(9,I211:I216)</f>
        <v>25110</v>
      </c>
    </row>
    <row r="218" spans="1:9" hidden="1" outlineLevel="3">
      <c r="A218" s="52" t="s">
        <v>791</v>
      </c>
      <c r="B218" s="52" t="s">
        <v>802</v>
      </c>
      <c r="C218" s="53">
        <v>42068</v>
      </c>
      <c r="D218" s="52">
        <v>2620</v>
      </c>
      <c r="E218" s="52" t="s">
        <v>783</v>
      </c>
      <c r="F218" s="52">
        <v>25</v>
      </c>
      <c r="G218" s="52">
        <v>0</v>
      </c>
      <c r="H218" s="54">
        <f t="shared" ref="H218:H223" si="60">D218*F218</f>
        <v>65500</v>
      </c>
      <c r="I218" s="54">
        <f t="shared" ref="I218:I223" si="61">D218*G218</f>
        <v>0</v>
      </c>
    </row>
    <row r="219" spans="1:9" hidden="1" outlineLevel="3">
      <c r="A219" s="52" t="s">
        <v>791</v>
      </c>
      <c r="B219" s="52" t="s">
        <v>802</v>
      </c>
      <c r="C219" s="55">
        <v>42071</v>
      </c>
      <c r="D219" s="52">
        <v>2600</v>
      </c>
      <c r="E219" s="52" t="s">
        <v>789</v>
      </c>
      <c r="F219" s="52">
        <v>10</v>
      </c>
      <c r="G219" s="52">
        <v>4</v>
      </c>
      <c r="H219" s="54">
        <f t="shared" si="60"/>
        <v>26000</v>
      </c>
      <c r="I219" s="54">
        <f t="shared" si="61"/>
        <v>10400</v>
      </c>
    </row>
    <row r="220" spans="1:9" hidden="1" outlineLevel="3">
      <c r="A220" s="52" t="s">
        <v>791</v>
      </c>
      <c r="B220" s="52" t="s">
        <v>802</v>
      </c>
      <c r="C220" s="53">
        <v>42096</v>
      </c>
      <c r="D220" s="52">
        <v>2700</v>
      </c>
      <c r="E220" s="52" t="s">
        <v>800</v>
      </c>
      <c r="F220" s="52">
        <v>38</v>
      </c>
      <c r="G220" s="52">
        <v>4</v>
      </c>
      <c r="H220" s="54">
        <f t="shared" si="60"/>
        <v>102600</v>
      </c>
      <c r="I220" s="54">
        <f t="shared" si="61"/>
        <v>10800</v>
      </c>
    </row>
    <row r="221" spans="1:9" hidden="1" outlineLevel="3">
      <c r="A221" s="52" t="s">
        <v>791</v>
      </c>
      <c r="B221" s="52" t="s">
        <v>802</v>
      </c>
      <c r="C221" s="53">
        <v>42133</v>
      </c>
      <c r="D221" s="52">
        <v>2700</v>
      </c>
      <c r="E221" s="52" t="s">
        <v>799</v>
      </c>
      <c r="F221" s="52">
        <v>16</v>
      </c>
      <c r="G221" s="52">
        <v>1</v>
      </c>
      <c r="H221" s="54">
        <f t="shared" si="60"/>
        <v>43200</v>
      </c>
      <c r="I221" s="54">
        <f t="shared" si="61"/>
        <v>2700</v>
      </c>
    </row>
    <row r="222" spans="1:9" hidden="1" outlineLevel="3">
      <c r="A222" s="52" t="s">
        <v>791</v>
      </c>
      <c r="B222" s="52" t="s">
        <v>802</v>
      </c>
      <c r="C222" s="55">
        <v>42227</v>
      </c>
      <c r="D222" s="52">
        <v>2710</v>
      </c>
      <c r="E222" s="52" t="s">
        <v>794</v>
      </c>
      <c r="F222" s="52">
        <v>14</v>
      </c>
      <c r="G222" s="52">
        <v>0</v>
      </c>
      <c r="H222" s="54">
        <f t="shared" si="60"/>
        <v>37940</v>
      </c>
      <c r="I222" s="54">
        <f t="shared" si="61"/>
        <v>0</v>
      </c>
    </row>
    <row r="223" spans="1:9" hidden="1" outlineLevel="3">
      <c r="A223" s="52" t="s">
        <v>791</v>
      </c>
      <c r="B223" s="52" t="s">
        <v>802</v>
      </c>
      <c r="C223" s="55">
        <v>42273</v>
      </c>
      <c r="D223" s="52">
        <v>2620</v>
      </c>
      <c r="E223" s="52" t="s">
        <v>786</v>
      </c>
      <c r="F223" s="52">
        <v>20</v>
      </c>
      <c r="G223" s="52">
        <v>2</v>
      </c>
      <c r="H223" s="54">
        <f t="shared" si="60"/>
        <v>52400</v>
      </c>
      <c r="I223" s="54">
        <f t="shared" si="61"/>
        <v>5240</v>
      </c>
    </row>
    <row r="224" spans="1:9" outlineLevel="2" collapsed="1">
      <c r="A224" s="52"/>
      <c r="B224" s="399" t="s">
        <v>1520</v>
      </c>
      <c r="C224" s="55"/>
      <c r="D224" s="52"/>
      <c r="E224" s="52"/>
      <c r="F224" s="52">
        <f>SUBTOTAL(9,F218:F223)</f>
        <v>123</v>
      </c>
      <c r="G224" s="52">
        <f>SUBTOTAL(9,G218:G223)</f>
        <v>11</v>
      </c>
      <c r="H224" s="54">
        <f>SUBTOTAL(9,H218:H223)</f>
        <v>327640</v>
      </c>
      <c r="I224" s="54">
        <f>SUBTOTAL(9,I218:I223)</f>
        <v>29140</v>
      </c>
    </row>
    <row r="225" spans="1:9" hidden="1" outlineLevel="3">
      <c r="A225" s="394" t="s">
        <v>791</v>
      </c>
      <c r="B225" s="394" t="s">
        <v>788</v>
      </c>
      <c r="C225" s="395">
        <v>42011</v>
      </c>
      <c r="D225" s="394">
        <v>3900</v>
      </c>
      <c r="E225" s="394" t="s">
        <v>786</v>
      </c>
      <c r="F225" s="394">
        <v>46</v>
      </c>
      <c r="G225" s="394">
        <v>4</v>
      </c>
      <c r="H225" s="394">
        <f t="shared" ref="H225:H230" si="62">D225*F225</f>
        <v>179400</v>
      </c>
      <c r="I225" s="394">
        <f t="shared" ref="I225:I230" si="63">D225*G225</f>
        <v>15600</v>
      </c>
    </row>
    <row r="226" spans="1:9" hidden="1" outlineLevel="3">
      <c r="A226" s="52" t="s">
        <v>791</v>
      </c>
      <c r="B226" s="52" t="s">
        <v>788</v>
      </c>
      <c r="C226" s="55">
        <v>42031</v>
      </c>
      <c r="D226" s="52">
        <v>3900</v>
      </c>
      <c r="E226" s="52" t="s">
        <v>794</v>
      </c>
      <c r="F226" s="52">
        <v>27</v>
      </c>
      <c r="G226" s="52">
        <v>4</v>
      </c>
      <c r="H226" s="54">
        <f t="shared" si="62"/>
        <v>105300</v>
      </c>
      <c r="I226" s="54">
        <f t="shared" si="63"/>
        <v>15600</v>
      </c>
    </row>
    <row r="227" spans="1:9" hidden="1" outlineLevel="3">
      <c r="A227" s="52" t="s">
        <v>791</v>
      </c>
      <c r="B227" s="52" t="s">
        <v>788</v>
      </c>
      <c r="C227" s="53">
        <v>42053</v>
      </c>
      <c r="D227" s="52">
        <v>3900</v>
      </c>
      <c r="E227" s="52" t="s">
        <v>800</v>
      </c>
      <c r="F227" s="52">
        <v>38</v>
      </c>
      <c r="G227" s="52">
        <v>4</v>
      </c>
      <c r="H227" s="54">
        <f t="shared" si="62"/>
        <v>148200</v>
      </c>
      <c r="I227" s="54">
        <f t="shared" si="63"/>
        <v>15600</v>
      </c>
    </row>
    <row r="228" spans="1:9" hidden="1" outlineLevel="3">
      <c r="A228" s="52" t="s">
        <v>791</v>
      </c>
      <c r="B228" s="52" t="s">
        <v>788</v>
      </c>
      <c r="C228" s="53">
        <v>42285</v>
      </c>
      <c r="D228" s="52">
        <v>3900</v>
      </c>
      <c r="E228" s="52" t="s">
        <v>783</v>
      </c>
      <c r="F228" s="52">
        <v>29</v>
      </c>
      <c r="G228" s="52">
        <v>2</v>
      </c>
      <c r="H228" s="54">
        <f t="shared" si="62"/>
        <v>113100</v>
      </c>
      <c r="I228" s="54">
        <f t="shared" si="63"/>
        <v>7800</v>
      </c>
    </row>
    <row r="229" spans="1:9" hidden="1" outlineLevel="3">
      <c r="A229" s="52" t="s">
        <v>791</v>
      </c>
      <c r="B229" s="52" t="s">
        <v>788</v>
      </c>
      <c r="C229" s="53">
        <v>42333</v>
      </c>
      <c r="D229" s="52">
        <v>3900</v>
      </c>
      <c r="E229" s="52" t="s">
        <v>799</v>
      </c>
      <c r="F229" s="52">
        <v>41</v>
      </c>
      <c r="G229" s="52">
        <v>0</v>
      </c>
      <c r="H229" s="54">
        <f t="shared" si="62"/>
        <v>159900</v>
      </c>
      <c r="I229" s="54">
        <f t="shared" si="63"/>
        <v>0</v>
      </c>
    </row>
    <row r="230" spans="1:9" hidden="1" outlineLevel="3">
      <c r="A230" s="52" t="s">
        <v>791</v>
      </c>
      <c r="B230" s="52" t="s">
        <v>788</v>
      </c>
      <c r="C230" s="55">
        <v>42342</v>
      </c>
      <c r="D230" s="52">
        <v>3900</v>
      </c>
      <c r="E230" s="52" t="s">
        <v>789</v>
      </c>
      <c r="F230" s="52">
        <v>38</v>
      </c>
      <c r="G230" s="52">
        <v>0</v>
      </c>
      <c r="H230" s="54">
        <f t="shared" si="62"/>
        <v>148200</v>
      </c>
      <c r="I230" s="54">
        <f t="shared" si="63"/>
        <v>0</v>
      </c>
    </row>
    <row r="231" spans="1:9" outlineLevel="2" collapsed="1">
      <c r="A231" s="52"/>
      <c r="B231" s="399" t="s">
        <v>1516</v>
      </c>
      <c r="C231" s="55"/>
      <c r="D231" s="52"/>
      <c r="E231" s="52"/>
      <c r="F231" s="52">
        <f>SUBTOTAL(9,F225:F230)</f>
        <v>219</v>
      </c>
      <c r="G231" s="52">
        <f>SUBTOTAL(9,G225:G230)</f>
        <v>14</v>
      </c>
      <c r="H231" s="54">
        <f>SUBTOTAL(9,H225:H230)</f>
        <v>854100</v>
      </c>
      <c r="I231" s="54">
        <f>SUBTOTAL(9,I225:I230)</f>
        <v>54600</v>
      </c>
    </row>
    <row r="232" spans="1:9" outlineLevel="1">
      <c r="A232" s="399" t="s">
        <v>1511</v>
      </c>
      <c r="B232" s="52"/>
      <c r="C232" s="55"/>
      <c r="D232" s="52"/>
      <c r="E232" s="52"/>
      <c r="F232" s="52">
        <f>SUBTOTAL(9,F190:F230)</f>
        <v>1037</v>
      </c>
      <c r="G232" s="52">
        <f>SUBTOTAL(9,G190:G230)</f>
        <v>78</v>
      </c>
      <c r="H232" s="54">
        <f>SUBTOTAL(9,H190:H230)</f>
        <v>2796590</v>
      </c>
      <c r="I232" s="54">
        <f>SUBTOTAL(9,I190:I230)</f>
        <v>201570</v>
      </c>
    </row>
    <row r="233" spans="1:9" hidden="1" outlineLevel="3">
      <c r="A233" s="394" t="s">
        <v>784</v>
      </c>
      <c r="B233" s="394" t="s">
        <v>785</v>
      </c>
      <c r="C233" s="395">
        <v>42007</v>
      </c>
      <c r="D233" s="394">
        <v>2800</v>
      </c>
      <c r="E233" s="394" t="s">
        <v>786</v>
      </c>
      <c r="F233" s="394">
        <v>34</v>
      </c>
      <c r="G233" s="394">
        <v>3</v>
      </c>
      <c r="H233" s="394">
        <f t="shared" ref="H233:H238" si="64">D233*F233</f>
        <v>95200</v>
      </c>
      <c r="I233" s="394">
        <f t="shared" ref="I233:I238" si="65">D233*G233</f>
        <v>8400</v>
      </c>
    </row>
    <row r="234" spans="1:9" hidden="1" outlineLevel="3">
      <c r="A234" s="394" t="s">
        <v>784</v>
      </c>
      <c r="B234" s="394" t="s">
        <v>785</v>
      </c>
      <c r="C234" s="395">
        <v>42009</v>
      </c>
      <c r="D234" s="394">
        <v>2800</v>
      </c>
      <c r="E234" s="394" t="s">
        <v>783</v>
      </c>
      <c r="F234" s="394">
        <v>38</v>
      </c>
      <c r="G234" s="394">
        <v>3</v>
      </c>
      <c r="H234" s="394">
        <f t="shared" si="64"/>
        <v>106400</v>
      </c>
      <c r="I234" s="394">
        <f t="shared" si="65"/>
        <v>8400</v>
      </c>
    </row>
    <row r="235" spans="1:9" hidden="1" outlineLevel="3">
      <c r="A235" s="52" t="s">
        <v>784</v>
      </c>
      <c r="B235" s="52" t="s">
        <v>785</v>
      </c>
      <c r="C235" s="55">
        <v>42020</v>
      </c>
      <c r="D235" s="52">
        <v>2750</v>
      </c>
      <c r="E235" s="52" t="s">
        <v>789</v>
      </c>
      <c r="F235" s="52">
        <v>23</v>
      </c>
      <c r="G235" s="52">
        <v>0</v>
      </c>
      <c r="H235" s="54">
        <f t="shared" si="64"/>
        <v>63250</v>
      </c>
      <c r="I235" s="54">
        <f t="shared" si="65"/>
        <v>0</v>
      </c>
    </row>
    <row r="236" spans="1:9" hidden="1" outlineLevel="3">
      <c r="A236" s="52" t="s">
        <v>784</v>
      </c>
      <c r="B236" s="52" t="s">
        <v>785</v>
      </c>
      <c r="C236" s="55">
        <v>42175</v>
      </c>
      <c r="D236" s="52">
        <v>2800</v>
      </c>
      <c r="E236" s="52" t="s">
        <v>794</v>
      </c>
      <c r="F236" s="52">
        <v>46</v>
      </c>
      <c r="G236" s="52">
        <v>3</v>
      </c>
      <c r="H236" s="54">
        <f t="shared" si="64"/>
        <v>128800</v>
      </c>
      <c r="I236" s="54">
        <f t="shared" si="65"/>
        <v>8400</v>
      </c>
    </row>
    <row r="237" spans="1:9" hidden="1" outlineLevel="3">
      <c r="A237" s="52" t="s">
        <v>784</v>
      </c>
      <c r="B237" s="52" t="s">
        <v>785</v>
      </c>
      <c r="C237" s="53">
        <v>42263</v>
      </c>
      <c r="D237" s="52">
        <v>2850</v>
      </c>
      <c r="E237" s="52" t="s">
        <v>799</v>
      </c>
      <c r="F237" s="52">
        <v>11</v>
      </c>
      <c r="G237" s="52">
        <v>0</v>
      </c>
      <c r="H237" s="54">
        <f t="shared" si="64"/>
        <v>31350</v>
      </c>
      <c r="I237" s="54">
        <f t="shared" si="65"/>
        <v>0</v>
      </c>
    </row>
    <row r="238" spans="1:9" hidden="1" outlineLevel="3">
      <c r="A238" s="52" t="s">
        <v>784</v>
      </c>
      <c r="B238" s="52" t="s">
        <v>785</v>
      </c>
      <c r="C238" s="53">
        <v>42362</v>
      </c>
      <c r="D238" s="52">
        <v>2800</v>
      </c>
      <c r="E238" s="52" t="s">
        <v>800</v>
      </c>
      <c r="F238" s="52">
        <v>16</v>
      </c>
      <c r="G238" s="52">
        <v>3</v>
      </c>
      <c r="H238" s="54">
        <f t="shared" si="64"/>
        <v>44800</v>
      </c>
      <c r="I238" s="54">
        <f t="shared" si="65"/>
        <v>8400</v>
      </c>
    </row>
    <row r="239" spans="1:9" outlineLevel="2">
      <c r="A239" s="52"/>
      <c r="B239" s="399" t="s">
        <v>1524</v>
      </c>
      <c r="C239" s="53"/>
      <c r="D239" s="52"/>
      <c r="E239" s="52"/>
      <c r="F239" s="52">
        <f>SUBTOTAL(9,F233:F238)</f>
        <v>168</v>
      </c>
      <c r="G239" s="52">
        <f>SUBTOTAL(9,G233:G238)</f>
        <v>12</v>
      </c>
      <c r="H239" s="54">
        <f>SUBTOTAL(9,H233:H238)</f>
        <v>469800</v>
      </c>
      <c r="I239" s="54">
        <f>SUBTOTAL(9,I233:I238)</f>
        <v>33600</v>
      </c>
    </row>
    <row r="240" spans="1:9" hidden="1" outlineLevel="3">
      <c r="A240" s="52" t="s">
        <v>784</v>
      </c>
      <c r="B240" s="52" t="s">
        <v>782</v>
      </c>
      <c r="C240" s="55">
        <v>42092</v>
      </c>
      <c r="D240" s="52">
        <v>4700</v>
      </c>
      <c r="E240" s="52" t="s">
        <v>794</v>
      </c>
      <c r="F240" s="52">
        <v>31</v>
      </c>
      <c r="G240" s="52">
        <v>2</v>
      </c>
      <c r="H240" s="54">
        <f t="shared" ref="H240:H245" si="66">D240*F240</f>
        <v>145700</v>
      </c>
      <c r="I240" s="54">
        <f t="shared" ref="I240:I245" si="67">D240*G240</f>
        <v>9400</v>
      </c>
    </row>
    <row r="241" spans="1:9" hidden="1" outlineLevel="3">
      <c r="A241" s="52" t="s">
        <v>784</v>
      </c>
      <c r="B241" s="52" t="s">
        <v>782</v>
      </c>
      <c r="C241" s="53">
        <v>42163</v>
      </c>
      <c r="D241" s="52">
        <v>4700</v>
      </c>
      <c r="E241" s="52" t="s">
        <v>783</v>
      </c>
      <c r="F241" s="52">
        <v>43</v>
      </c>
      <c r="G241" s="52">
        <v>0</v>
      </c>
      <c r="H241" s="54">
        <f t="shared" si="66"/>
        <v>202100</v>
      </c>
      <c r="I241" s="54">
        <f t="shared" si="67"/>
        <v>0</v>
      </c>
    </row>
    <row r="242" spans="1:9" hidden="1" outlineLevel="3">
      <c r="A242" s="52" t="s">
        <v>784</v>
      </c>
      <c r="B242" s="52" t="s">
        <v>782</v>
      </c>
      <c r="C242" s="55">
        <v>42216</v>
      </c>
      <c r="D242" s="52">
        <v>4800</v>
      </c>
      <c r="E242" s="52" t="s">
        <v>789</v>
      </c>
      <c r="F242" s="52">
        <v>22</v>
      </c>
      <c r="G242" s="52">
        <v>3</v>
      </c>
      <c r="H242" s="54">
        <f t="shared" si="66"/>
        <v>105600</v>
      </c>
      <c r="I242" s="54">
        <f t="shared" si="67"/>
        <v>14400</v>
      </c>
    </row>
    <row r="243" spans="1:9" hidden="1" outlineLevel="3">
      <c r="A243" s="52" t="s">
        <v>784</v>
      </c>
      <c r="B243" s="52" t="s">
        <v>782</v>
      </c>
      <c r="C243" s="53">
        <v>42306</v>
      </c>
      <c r="D243" s="52">
        <v>4700</v>
      </c>
      <c r="E243" s="52" t="s">
        <v>800</v>
      </c>
      <c r="F243" s="52">
        <v>34</v>
      </c>
      <c r="G243" s="52">
        <v>1</v>
      </c>
      <c r="H243" s="54">
        <f t="shared" si="66"/>
        <v>159800</v>
      </c>
      <c r="I243" s="54">
        <f t="shared" si="67"/>
        <v>4700</v>
      </c>
    </row>
    <row r="244" spans="1:9" hidden="1" outlineLevel="3">
      <c r="A244" s="52" t="s">
        <v>784</v>
      </c>
      <c r="B244" s="52" t="s">
        <v>782</v>
      </c>
      <c r="C244" s="55">
        <v>42311</v>
      </c>
      <c r="D244" s="52">
        <v>4700</v>
      </c>
      <c r="E244" s="52" t="s">
        <v>786</v>
      </c>
      <c r="F244" s="52">
        <v>49</v>
      </c>
      <c r="G244" s="52">
        <v>0</v>
      </c>
      <c r="H244" s="54">
        <f t="shared" si="66"/>
        <v>230300</v>
      </c>
      <c r="I244" s="54">
        <f t="shared" si="67"/>
        <v>0</v>
      </c>
    </row>
    <row r="245" spans="1:9" hidden="1" outlineLevel="3">
      <c r="A245" s="52" t="s">
        <v>784</v>
      </c>
      <c r="B245" s="52" t="s">
        <v>782</v>
      </c>
      <c r="C245" s="53">
        <v>42334</v>
      </c>
      <c r="D245" s="52">
        <v>4750</v>
      </c>
      <c r="E245" s="52" t="s">
        <v>799</v>
      </c>
      <c r="F245" s="52">
        <v>10</v>
      </c>
      <c r="G245" s="52">
        <v>3</v>
      </c>
      <c r="H245" s="54">
        <f t="shared" si="66"/>
        <v>47500</v>
      </c>
      <c r="I245" s="54">
        <f t="shared" si="67"/>
        <v>14250</v>
      </c>
    </row>
    <row r="246" spans="1:9" outlineLevel="2" collapsed="1">
      <c r="A246" s="52"/>
      <c r="B246" s="399" t="s">
        <v>1523</v>
      </c>
      <c r="C246" s="53"/>
      <c r="D246" s="52"/>
      <c r="E246" s="52"/>
      <c r="F246" s="52">
        <f>SUBTOTAL(9,F240:F245)</f>
        <v>189</v>
      </c>
      <c r="G246" s="52">
        <f>SUBTOTAL(9,G240:G245)</f>
        <v>9</v>
      </c>
      <c r="H246" s="54">
        <f>SUBTOTAL(9,H240:H245)</f>
        <v>891000</v>
      </c>
      <c r="I246" s="54">
        <f>SUBTOTAL(9,I240:I245)</f>
        <v>42750</v>
      </c>
    </row>
    <row r="247" spans="1:9" hidden="1" outlineLevel="3">
      <c r="A247" s="52" t="s">
        <v>784</v>
      </c>
      <c r="B247" s="52" t="s">
        <v>805</v>
      </c>
      <c r="C247" s="55">
        <v>42038</v>
      </c>
      <c r="D247" s="52">
        <v>3750</v>
      </c>
      <c r="E247" s="52" t="s">
        <v>794</v>
      </c>
      <c r="F247" s="52">
        <v>39</v>
      </c>
      <c r="G247" s="52">
        <v>1</v>
      </c>
      <c r="H247" s="54">
        <f t="shared" ref="H247:H252" si="68">D247*F247</f>
        <v>146250</v>
      </c>
      <c r="I247" s="54">
        <f t="shared" ref="I247:I252" si="69">D247*G247</f>
        <v>3750</v>
      </c>
    </row>
    <row r="248" spans="1:9" hidden="1" outlineLevel="3">
      <c r="A248" s="52" t="s">
        <v>784</v>
      </c>
      <c r="B248" s="52" t="s">
        <v>805</v>
      </c>
      <c r="C248" s="53">
        <v>42100</v>
      </c>
      <c r="D248" s="52">
        <v>3820</v>
      </c>
      <c r="E248" s="52" t="s">
        <v>799</v>
      </c>
      <c r="F248" s="52">
        <v>20</v>
      </c>
      <c r="G248" s="52">
        <v>0</v>
      </c>
      <c r="H248" s="54">
        <f t="shared" si="68"/>
        <v>76400</v>
      </c>
      <c r="I248" s="54">
        <f t="shared" si="69"/>
        <v>0</v>
      </c>
    </row>
    <row r="249" spans="1:9" hidden="1" outlineLevel="3">
      <c r="A249" s="52" t="s">
        <v>784</v>
      </c>
      <c r="B249" s="52" t="s">
        <v>805</v>
      </c>
      <c r="C249" s="55">
        <v>42103</v>
      </c>
      <c r="D249" s="52">
        <v>3800</v>
      </c>
      <c r="E249" s="52" t="s">
        <v>789</v>
      </c>
      <c r="F249" s="52">
        <v>40</v>
      </c>
      <c r="G249" s="52">
        <v>3</v>
      </c>
      <c r="H249" s="54">
        <f t="shared" si="68"/>
        <v>152000</v>
      </c>
      <c r="I249" s="54">
        <f t="shared" si="69"/>
        <v>11400</v>
      </c>
    </row>
    <row r="250" spans="1:9" hidden="1" outlineLevel="3">
      <c r="A250" s="52" t="s">
        <v>784</v>
      </c>
      <c r="B250" s="52" t="s">
        <v>805</v>
      </c>
      <c r="C250" s="53">
        <v>42146</v>
      </c>
      <c r="D250" s="52">
        <v>3750</v>
      </c>
      <c r="E250" s="52" t="s">
        <v>783</v>
      </c>
      <c r="F250" s="52">
        <v>40</v>
      </c>
      <c r="G250" s="52">
        <v>0</v>
      </c>
      <c r="H250" s="54">
        <f t="shared" si="68"/>
        <v>150000</v>
      </c>
      <c r="I250" s="54">
        <f t="shared" si="69"/>
        <v>0</v>
      </c>
    </row>
    <row r="251" spans="1:9" hidden="1" outlineLevel="3">
      <c r="A251" s="52" t="s">
        <v>784</v>
      </c>
      <c r="B251" s="52" t="s">
        <v>805</v>
      </c>
      <c r="C251" s="53">
        <v>42276</v>
      </c>
      <c r="D251" s="52">
        <v>3750</v>
      </c>
      <c r="E251" s="52" t="s">
        <v>800</v>
      </c>
      <c r="F251" s="52">
        <v>47</v>
      </c>
      <c r="G251" s="52">
        <v>1</v>
      </c>
      <c r="H251" s="54">
        <f t="shared" si="68"/>
        <v>176250</v>
      </c>
      <c r="I251" s="54">
        <f t="shared" si="69"/>
        <v>3750</v>
      </c>
    </row>
    <row r="252" spans="1:9" hidden="1" outlineLevel="3">
      <c r="A252" s="52" t="s">
        <v>784</v>
      </c>
      <c r="B252" s="52" t="s">
        <v>805</v>
      </c>
      <c r="C252" s="55">
        <v>42317</v>
      </c>
      <c r="D252" s="52">
        <v>3750</v>
      </c>
      <c r="E252" s="52" t="s">
        <v>786</v>
      </c>
      <c r="F252" s="52">
        <v>41</v>
      </c>
      <c r="G252" s="52">
        <v>3</v>
      </c>
      <c r="H252" s="54">
        <f t="shared" si="68"/>
        <v>153750</v>
      </c>
      <c r="I252" s="54">
        <f t="shared" si="69"/>
        <v>11250</v>
      </c>
    </row>
    <row r="253" spans="1:9" outlineLevel="2" collapsed="1">
      <c r="A253" s="52"/>
      <c r="B253" s="399" t="s">
        <v>1525</v>
      </c>
      <c r="C253" s="55"/>
      <c r="D253" s="52"/>
      <c r="E253" s="52"/>
      <c r="F253" s="52">
        <f>SUBTOTAL(9,F247:F252)</f>
        <v>227</v>
      </c>
      <c r="G253" s="52">
        <f>SUBTOTAL(9,G247:G252)</f>
        <v>8</v>
      </c>
      <c r="H253" s="54">
        <f>SUBTOTAL(9,H247:H252)</f>
        <v>854650</v>
      </c>
      <c r="I253" s="54">
        <f>SUBTOTAL(9,I247:I252)</f>
        <v>30150</v>
      </c>
    </row>
    <row r="254" spans="1:9" hidden="1" outlineLevel="3">
      <c r="A254" s="52" t="s">
        <v>784</v>
      </c>
      <c r="B254" s="52" t="s">
        <v>808</v>
      </c>
      <c r="C254" s="53">
        <v>42096</v>
      </c>
      <c r="D254" s="52">
        <v>4450</v>
      </c>
      <c r="E254" s="52" t="s">
        <v>783</v>
      </c>
      <c r="F254" s="52">
        <v>50</v>
      </c>
      <c r="G254" s="52">
        <v>2</v>
      </c>
      <c r="H254" s="54">
        <f t="shared" ref="H254:H259" si="70">D254*F254</f>
        <v>222500</v>
      </c>
      <c r="I254" s="54">
        <f t="shared" ref="I254:I259" si="71">D254*G254</f>
        <v>8900</v>
      </c>
    </row>
    <row r="255" spans="1:9" hidden="1" outlineLevel="3">
      <c r="A255" s="52" t="s">
        <v>784</v>
      </c>
      <c r="B255" s="52" t="s">
        <v>808</v>
      </c>
      <c r="C255" s="53">
        <v>42121</v>
      </c>
      <c r="D255" s="52">
        <v>4500</v>
      </c>
      <c r="E255" s="52" t="s">
        <v>800</v>
      </c>
      <c r="F255" s="52">
        <v>33</v>
      </c>
      <c r="G255" s="52">
        <v>3</v>
      </c>
      <c r="H255" s="54">
        <f t="shared" si="70"/>
        <v>148500</v>
      </c>
      <c r="I255" s="54">
        <f t="shared" si="71"/>
        <v>13500</v>
      </c>
    </row>
    <row r="256" spans="1:9" hidden="1" outlineLevel="3">
      <c r="A256" s="52" t="s">
        <v>784</v>
      </c>
      <c r="B256" s="52" t="s">
        <v>808</v>
      </c>
      <c r="C256" s="55">
        <v>42156</v>
      </c>
      <c r="D256" s="52">
        <v>4550</v>
      </c>
      <c r="E256" s="52" t="s">
        <v>789</v>
      </c>
      <c r="F256" s="52">
        <v>10</v>
      </c>
      <c r="G256" s="52">
        <v>1</v>
      </c>
      <c r="H256" s="54">
        <f t="shared" si="70"/>
        <v>45500</v>
      </c>
      <c r="I256" s="54">
        <f t="shared" si="71"/>
        <v>4550</v>
      </c>
    </row>
    <row r="257" spans="1:9" hidden="1" outlineLevel="3">
      <c r="A257" s="52" t="s">
        <v>784</v>
      </c>
      <c r="B257" s="52" t="s">
        <v>808</v>
      </c>
      <c r="C257" s="55">
        <v>42231</v>
      </c>
      <c r="D257" s="52">
        <v>4500</v>
      </c>
      <c r="E257" s="52" t="s">
        <v>794</v>
      </c>
      <c r="F257" s="52">
        <v>48</v>
      </c>
      <c r="G257" s="52">
        <v>2</v>
      </c>
      <c r="H257" s="54">
        <f t="shared" si="70"/>
        <v>216000</v>
      </c>
      <c r="I257" s="54">
        <f t="shared" si="71"/>
        <v>9000</v>
      </c>
    </row>
    <row r="258" spans="1:9" hidden="1" outlineLevel="3">
      <c r="A258" s="52" t="s">
        <v>784</v>
      </c>
      <c r="B258" s="52" t="s">
        <v>808</v>
      </c>
      <c r="C258" s="53">
        <v>42311</v>
      </c>
      <c r="D258" s="52">
        <v>4580</v>
      </c>
      <c r="E258" s="52" t="s">
        <v>799</v>
      </c>
      <c r="F258" s="52">
        <v>44</v>
      </c>
      <c r="G258" s="52">
        <v>3</v>
      </c>
      <c r="H258" s="54">
        <f t="shared" si="70"/>
        <v>201520</v>
      </c>
      <c r="I258" s="54">
        <f t="shared" si="71"/>
        <v>13740</v>
      </c>
    </row>
    <row r="259" spans="1:9" hidden="1" outlineLevel="3">
      <c r="A259" s="52" t="s">
        <v>784</v>
      </c>
      <c r="B259" s="52" t="s">
        <v>808</v>
      </c>
      <c r="C259" s="55">
        <v>42337</v>
      </c>
      <c r="D259" s="52">
        <v>4500</v>
      </c>
      <c r="E259" s="52" t="s">
        <v>786</v>
      </c>
      <c r="F259" s="52">
        <v>28</v>
      </c>
      <c r="G259" s="52">
        <v>3</v>
      </c>
      <c r="H259" s="54">
        <f t="shared" si="70"/>
        <v>126000</v>
      </c>
      <c r="I259" s="54">
        <f t="shared" si="71"/>
        <v>13500</v>
      </c>
    </row>
    <row r="260" spans="1:9" outlineLevel="2" collapsed="1">
      <c r="A260" s="52"/>
      <c r="B260" s="399" t="s">
        <v>1526</v>
      </c>
      <c r="C260" s="55"/>
      <c r="D260" s="52"/>
      <c r="E260" s="52"/>
      <c r="F260" s="52">
        <f>SUBTOTAL(9,F254:F259)</f>
        <v>213</v>
      </c>
      <c r="G260" s="52">
        <f>SUBTOTAL(9,G254:G259)</f>
        <v>14</v>
      </c>
      <c r="H260" s="54">
        <f>SUBTOTAL(9,H254:H259)</f>
        <v>960020</v>
      </c>
      <c r="I260" s="54">
        <f>SUBTOTAL(9,I254:I259)</f>
        <v>63190</v>
      </c>
    </row>
    <row r="261" spans="1:9" outlineLevel="1">
      <c r="A261" s="399" t="s">
        <v>1512</v>
      </c>
      <c r="B261" s="52"/>
      <c r="C261" s="55"/>
      <c r="D261" s="52"/>
      <c r="E261" s="52"/>
      <c r="F261" s="52">
        <f>SUBTOTAL(9,F233:F259)</f>
        <v>797</v>
      </c>
      <c r="G261" s="52">
        <f>SUBTOTAL(9,G233:G259)</f>
        <v>43</v>
      </c>
      <c r="H261" s="54">
        <f>SUBTOTAL(9,H233:H259)</f>
        <v>3175470</v>
      </c>
      <c r="I261" s="54">
        <f>SUBTOTAL(9,I233:I259)</f>
        <v>169690</v>
      </c>
    </row>
    <row r="262" spans="1:9" hidden="1" outlineLevel="3">
      <c r="A262" s="394" t="s">
        <v>795</v>
      </c>
      <c r="B262" s="394" t="s">
        <v>793</v>
      </c>
      <c r="C262" s="395">
        <v>42018</v>
      </c>
      <c r="D262" s="394">
        <v>2500</v>
      </c>
      <c r="E262" s="394" t="s">
        <v>799</v>
      </c>
      <c r="F262" s="394">
        <v>49</v>
      </c>
      <c r="G262" s="394">
        <v>2</v>
      </c>
      <c r="H262" s="394">
        <f t="shared" ref="H262:H267" si="72">D262*F262</f>
        <v>122500</v>
      </c>
      <c r="I262" s="394">
        <f t="shared" ref="I262:I267" si="73">D262*G262</f>
        <v>5000</v>
      </c>
    </row>
    <row r="263" spans="1:9" hidden="1" outlineLevel="3">
      <c r="A263" s="52" t="s">
        <v>795</v>
      </c>
      <c r="B263" s="52" t="s">
        <v>793</v>
      </c>
      <c r="C263" s="53">
        <v>42064</v>
      </c>
      <c r="D263" s="52">
        <v>2570</v>
      </c>
      <c r="E263" s="52" t="s">
        <v>800</v>
      </c>
      <c r="F263" s="52">
        <v>31</v>
      </c>
      <c r="G263" s="52">
        <v>3</v>
      </c>
      <c r="H263" s="54">
        <f t="shared" si="72"/>
        <v>79670</v>
      </c>
      <c r="I263" s="54">
        <f t="shared" si="73"/>
        <v>7710</v>
      </c>
    </row>
    <row r="264" spans="1:9" hidden="1" outlineLevel="3">
      <c r="A264" s="52" t="s">
        <v>795</v>
      </c>
      <c r="B264" s="52" t="s">
        <v>793</v>
      </c>
      <c r="C264" s="53">
        <v>42134</v>
      </c>
      <c r="D264" s="52">
        <v>2550</v>
      </c>
      <c r="E264" s="52" t="s">
        <v>783</v>
      </c>
      <c r="F264" s="52">
        <v>21</v>
      </c>
      <c r="G264" s="52">
        <v>3</v>
      </c>
      <c r="H264" s="54">
        <f t="shared" si="72"/>
        <v>53550</v>
      </c>
      <c r="I264" s="54">
        <f t="shared" si="73"/>
        <v>7650</v>
      </c>
    </row>
    <row r="265" spans="1:9" hidden="1" outlineLevel="3">
      <c r="A265" s="52" t="s">
        <v>795</v>
      </c>
      <c r="B265" s="52" t="s">
        <v>793</v>
      </c>
      <c r="C265" s="55">
        <v>42173</v>
      </c>
      <c r="D265" s="52">
        <v>2570</v>
      </c>
      <c r="E265" s="52" t="s">
        <v>786</v>
      </c>
      <c r="F265" s="52">
        <v>23</v>
      </c>
      <c r="G265" s="52">
        <v>3</v>
      </c>
      <c r="H265" s="54">
        <f t="shared" si="72"/>
        <v>59110</v>
      </c>
      <c r="I265" s="54">
        <f t="shared" si="73"/>
        <v>7710</v>
      </c>
    </row>
    <row r="266" spans="1:9" hidden="1" outlineLevel="3">
      <c r="A266" s="52" t="s">
        <v>795</v>
      </c>
      <c r="B266" s="52" t="s">
        <v>793</v>
      </c>
      <c r="C266" s="55">
        <v>42287</v>
      </c>
      <c r="D266" s="52">
        <v>2500</v>
      </c>
      <c r="E266" s="52" t="s">
        <v>794</v>
      </c>
      <c r="F266" s="52">
        <v>19</v>
      </c>
      <c r="G266" s="52">
        <v>2</v>
      </c>
      <c r="H266" s="54">
        <f t="shared" si="72"/>
        <v>47500</v>
      </c>
      <c r="I266" s="54">
        <f t="shared" si="73"/>
        <v>5000</v>
      </c>
    </row>
    <row r="267" spans="1:9" hidden="1" outlineLevel="3">
      <c r="A267" s="52" t="s">
        <v>795</v>
      </c>
      <c r="B267" s="52" t="s">
        <v>793</v>
      </c>
      <c r="C267" s="55">
        <v>42290</v>
      </c>
      <c r="D267" s="52">
        <v>2500</v>
      </c>
      <c r="E267" s="52" t="s">
        <v>789</v>
      </c>
      <c r="F267" s="52">
        <v>47</v>
      </c>
      <c r="G267" s="52">
        <v>4</v>
      </c>
      <c r="H267" s="54">
        <f t="shared" si="72"/>
        <v>117500</v>
      </c>
      <c r="I267" s="54">
        <f t="shared" si="73"/>
        <v>10000</v>
      </c>
    </row>
    <row r="268" spans="1:9" outlineLevel="2">
      <c r="A268" s="52"/>
      <c r="B268" s="399" t="s">
        <v>1517</v>
      </c>
      <c r="C268" s="55"/>
      <c r="D268" s="52"/>
      <c r="E268" s="52"/>
      <c r="F268" s="52">
        <f>SUBTOTAL(9,F262:F267)</f>
        <v>190</v>
      </c>
      <c r="G268" s="52">
        <f>SUBTOTAL(9,G262:G267)</f>
        <v>17</v>
      </c>
      <c r="H268" s="54">
        <f>SUBTOTAL(9,H262:H267)</f>
        <v>479830</v>
      </c>
      <c r="I268" s="54">
        <f>SUBTOTAL(9,I262:I267)</f>
        <v>43070</v>
      </c>
    </row>
    <row r="269" spans="1:9" hidden="1" outlineLevel="3">
      <c r="A269" s="394" t="s">
        <v>795</v>
      </c>
      <c r="B269" s="394" t="s">
        <v>797</v>
      </c>
      <c r="C269" s="395">
        <v>42016</v>
      </c>
      <c r="D269" s="394">
        <v>2360</v>
      </c>
      <c r="E269" s="394" t="s">
        <v>786</v>
      </c>
      <c r="F269" s="394">
        <v>20</v>
      </c>
      <c r="G269" s="394">
        <v>3</v>
      </c>
      <c r="H269" s="394">
        <f t="shared" ref="H269:H274" si="74">D269*F269</f>
        <v>47200</v>
      </c>
      <c r="I269" s="394">
        <f t="shared" ref="I269:I274" si="75">D269*G269</f>
        <v>7080</v>
      </c>
    </row>
    <row r="270" spans="1:9" hidden="1" outlineLevel="3">
      <c r="A270" s="52" t="s">
        <v>795</v>
      </c>
      <c r="B270" s="52" t="s">
        <v>797</v>
      </c>
      <c r="C270" s="55">
        <v>42021</v>
      </c>
      <c r="D270" s="52">
        <v>2400</v>
      </c>
      <c r="E270" s="52" t="s">
        <v>794</v>
      </c>
      <c r="F270" s="52">
        <v>23</v>
      </c>
      <c r="G270" s="52">
        <v>4</v>
      </c>
      <c r="H270" s="54">
        <f t="shared" si="74"/>
        <v>55200</v>
      </c>
      <c r="I270" s="54">
        <f t="shared" si="75"/>
        <v>9600</v>
      </c>
    </row>
    <row r="271" spans="1:9" hidden="1" outlineLevel="3">
      <c r="A271" s="52" t="s">
        <v>795</v>
      </c>
      <c r="B271" s="52" t="s">
        <v>797</v>
      </c>
      <c r="C271" s="53">
        <v>42174</v>
      </c>
      <c r="D271" s="52">
        <v>2400</v>
      </c>
      <c r="E271" s="52" t="s">
        <v>799</v>
      </c>
      <c r="F271" s="52">
        <v>22</v>
      </c>
      <c r="G271" s="52">
        <v>2</v>
      </c>
      <c r="H271" s="54">
        <f t="shared" si="74"/>
        <v>52800</v>
      </c>
      <c r="I271" s="54">
        <f t="shared" si="75"/>
        <v>4800</v>
      </c>
    </row>
    <row r="272" spans="1:9" hidden="1" outlineLevel="3">
      <c r="A272" s="52" t="s">
        <v>795</v>
      </c>
      <c r="B272" s="52" t="s">
        <v>797</v>
      </c>
      <c r="C272" s="53">
        <v>42196</v>
      </c>
      <c r="D272" s="52">
        <v>2360</v>
      </c>
      <c r="E272" s="52" t="s">
        <v>800</v>
      </c>
      <c r="F272" s="52">
        <v>25</v>
      </c>
      <c r="G272" s="52">
        <v>2</v>
      </c>
      <c r="H272" s="54">
        <f t="shared" si="74"/>
        <v>59000</v>
      </c>
      <c r="I272" s="54">
        <f t="shared" si="75"/>
        <v>4720</v>
      </c>
    </row>
    <row r="273" spans="1:9" hidden="1" outlineLevel="3">
      <c r="A273" s="52" t="s">
        <v>795</v>
      </c>
      <c r="B273" s="52" t="s">
        <v>797</v>
      </c>
      <c r="C273" s="55">
        <v>42255</v>
      </c>
      <c r="D273" s="52">
        <v>2400</v>
      </c>
      <c r="E273" s="52" t="s">
        <v>789</v>
      </c>
      <c r="F273" s="52">
        <v>48</v>
      </c>
      <c r="G273" s="52">
        <v>2</v>
      </c>
      <c r="H273" s="54">
        <f t="shared" si="74"/>
        <v>115200</v>
      </c>
      <c r="I273" s="54">
        <f t="shared" si="75"/>
        <v>4800</v>
      </c>
    </row>
    <row r="274" spans="1:9" hidden="1" outlineLevel="3">
      <c r="A274" s="52" t="s">
        <v>795</v>
      </c>
      <c r="B274" s="52" t="s">
        <v>797</v>
      </c>
      <c r="C274" s="53">
        <v>42330</v>
      </c>
      <c r="D274" s="52">
        <v>2390</v>
      </c>
      <c r="E274" s="52" t="s">
        <v>783</v>
      </c>
      <c r="F274" s="52">
        <v>50</v>
      </c>
      <c r="G274" s="52">
        <v>0</v>
      </c>
      <c r="H274" s="54">
        <f t="shared" si="74"/>
        <v>119500</v>
      </c>
      <c r="I274" s="54">
        <f t="shared" si="75"/>
        <v>0</v>
      </c>
    </row>
    <row r="275" spans="1:9" outlineLevel="2" collapsed="1">
      <c r="A275" s="52"/>
      <c r="B275" s="399" t="s">
        <v>1522</v>
      </c>
      <c r="C275" s="53"/>
      <c r="D275" s="52"/>
      <c r="E275" s="52"/>
      <c r="F275" s="52">
        <f>SUBTOTAL(9,F269:F274)</f>
        <v>188</v>
      </c>
      <c r="G275" s="52">
        <f>SUBTOTAL(9,G269:G274)</f>
        <v>13</v>
      </c>
      <c r="H275" s="54">
        <f>SUBTOTAL(9,H269:H274)</f>
        <v>448900</v>
      </c>
      <c r="I275" s="54">
        <f>SUBTOTAL(9,I269:I274)</f>
        <v>31000</v>
      </c>
    </row>
    <row r="276" spans="1:9" hidden="1" outlineLevel="3">
      <c r="A276" s="394" t="s">
        <v>795</v>
      </c>
      <c r="B276" s="394" t="s">
        <v>796</v>
      </c>
      <c r="C276" s="395">
        <v>42016</v>
      </c>
      <c r="D276" s="394">
        <v>4850</v>
      </c>
      <c r="E276" s="394" t="s">
        <v>789</v>
      </c>
      <c r="F276" s="394">
        <v>24</v>
      </c>
      <c r="G276" s="394">
        <v>1</v>
      </c>
      <c r="H276" s="394">
        <f t="shared" ref="H276:H281" si="76">D276*F276</f>
        <v>116400</v>
      </c>
      <c r="I276" s="394">
        <f t="shared" ref="I276:I281" si="77">D276*G276</f>
        <v>4850</v>
      </c>
    </row>
    <row r="277" spans="1:9" hidden="1" outlineLevel="3">
      <c r="A277" s="52" t="s">
        <v>795</v>
      </c>
      <c r="B277" s="52" t="s">
        <v>796</v>
      </c>
      <c r="C277" s="55">
        <v>42039</v>
      </c>
      <c r="D277" s="52">
        <v>4900</v>
      </c>
      <c r="E277" s="52" t="s">
        <v>794</v>
      </c>
      <c r="F277" s="52">
        <v>48</v>
      </c>
      <c r="G277" s="52">
        <v>0</v>
      </c>
      <c r="H277" s="54">
        <f t="shared" si="76"/>
        <v>235200</v>
      </c>
      <c r="I277" s="54">
        <f t="shared" si="77"/>
        <v>0</v>
      </c>
    </row>
    <row r="278" spans="1:9" hidden="1" outlineLevel="3">
      <c r="A278" s="52" t="s">
        <v>795</v>
      </c>
      <c r="B278" s="52" t="s">
        <v>796</v>
      </c>
      <c r="C278" s="53">
        <v>42042</v>
      </c>
      <c r="D278" s="52">
        <v>5000</v>
      </c>
      <c r="E278" s="52" t="s">
        <v>799</v>
      </c>
      <c r="F278" s="52">
        <v>31</v>
      </c>
      <c r="G278" s="52">
        <v>3</v>
      </c>
      <c r="H278" s="54">
        <f t="shared" si="76"/>
        <v>155000</v>
      </c>
      <c r="I278" s="54">
        <f t="shared" si="77"/>
        <v>15000</v>
      </c>
    </row>
    <row r="279" spans="1:9" hidden="1" outlineLevel="3">
      <c r="A279" s="52" t="s">
        <v>795</v>
      </c>
      <c r="B279" s="52" t="s">
        <v>796</v>
      </c>
      <c r="C279" s="55">
        <v>42141</v>
      </c>
      <c r="D279" s="52">
        <v>4800</v>
      </c>
      <c r="E279" s="52" t="s">
        <v>786</v>
      </c>
      <c r="F279" s="52">
        <v>27</v>
      </c>
      <c r="G279" s="52">
        <v>4</v>
      </c>
      <c r="H279" s="54">
        <f t="shared" si="76"/>
        <v>129600</v>
      </c>
      <c r="I279" s="54">
        <f t="shared" si="77"/>
        <v>19200</v>
      </c>
    </row>
    <row r="280" spans="1:9" hidden="1" outlineLevel="3">
      <c r="A280" s="52" t="s">
        <v>795</v>
      </c>
      <c r="B280" s="52" t="s">
        <v>796</v>
      </c>
      <c r="C280" s="53">
        <v>42237</v>
      </c>
      <c r="D280" s="52">
        <v>4800</v>
      </c>
      <c r="E280" s="52" t="s">
        <v>800</v>
      </c>
      <c r="F280" s="52">
        <v>29</v>
      </c>
      <c r="G280" s="52">
        <v>0</v>
      </c>
      <c r="H280" s="54">
        <f t="shared" si="76"/>
        <v>139200</v>
      </c>
      <c r="I280" s="54">
        <f t="shared" si="77"/>
        <v>0</v>
      </c>
    </row>
    <row r="281" spans="1:9" hidden="1" outlineLevel="3">
      <c r="A281" s="52" t="s">
        <v>795</v>
      </c>
      <c r="B281" s="52" t="s">
        <v>796</v>
      </c>
      <c r="C281" s="53">
        <v>42339</v>
      </c>
      <c r="D281" s="52">
        <v>4800</v>
      </c>
      <c r="E281" s="52" t="s">
        <v>783</v>
      </c>
      <c r="F281" s="52">
        <v>48</v>
      </c>
      <c r="G281" s="52">
        <v>3</v>
      </c>
      <c r="H281" s="54">
        <f t="shared" si="76"/>
        <v>230400</v>
      </c>
      <c r="I281" s="54">
        <f t="shared" si="77"/>
        <v>14400</v>
      </c>
    </row>
    <row r="282" spans="1:9" outlineLevel="2" collapsed="1">
      <c r="A282" s="52"/>
      <c r="B282" s="399" t="s">
        <v>1518</v>
      </c>
      <c r="C282" s="53"/>
      <c r="D282" s="52"/>
      <c r="E282" s="52"/>
      <c r="F282" s="52">
        <f>SUBTOTAL(9,F276:F281)</f>
        <v>207</v>
      </c>
      <c r="G282" s="52">
        <f>SUBTOTAL(9,G276:G281)</f>
        <v>11</v>
      </c>
      <c r="H282" s="54">
        <f>SUBTOTAL(9,H276:H281)</f>
        <v>1005800</v>
      </c>
      <c r="I282" s="54">
        <f>SUBTOTAL(9,I276:I281)</f>
        <v>53450</v>
      </c>
    </row>
    <row r="283" spans="1:9" hidden="1" outlineLevel="3">
      <c r="A283" s="52" t="s">
        <v>795</v>
      </c>
      <c r="B283" s="52" t="s">
        <v>790</v>
      </c>
      <c r="C283" s="55">
        <v>42175</v>
      </c>
      <c r="D283" s="52">
        <v>3300</v>
      </c>
      <c r="E283" s="52" t="s">
        <v>794</v>
      </c>
      <c r="F283" s="52">
        <v>34</v>
      </c>
      <c r="G283" s="52">
        <v>1</v>
      </c>
      <c r="H283" s="54">
        <f t="shared" ref="H283:H288" si="78">D283*F283</f>
        <v>112200</v>
      </c>
      <c r="I283" s="54">
        <f t="shared" ref="I283:I288" si="79">D283*G283</f>
        <v>3300</v>
      </c>
    </row>
    <row r="284" spans="1:9" hidden="1" outlineLevel="3">
      <c r="A284" s="52" t="s">
        <v>795</v>
      </c>
      <c r="B284" s="52" t="s">
        <v>790</v>
      </c>
      <c r="C284" s="55">
        <v>42214</v>
      </c>
      <c r="D284" s="52">
        <v>3100</v>
      </c>
      <c r="E284" s="52" t="s">
        <v>786</v>
      </c>
      <c r="F284" s="52">
        <v>30</v>
      </c>
      <c r="G284" s="52">
        <v>3</v>
      </c>
      <c r="H284" s="54">
        <f t="shared" si="78"/>
        <v>93000</v>
      </c>
      <c r="I284" s="54">
        <f t="shared" si="79"/>
        <v>9300</v>
      </c>
    </row>
    <row r="285" spans="1:9" hidden="1" outlineLevel="3">
      <c r="A285" s="52" t="s">
        <v>795</v>
      </c>
      <c r="B285" s="52" t="s">
        <v>790</v>
      </c>
      <c r="C285" s="53">
        <v>42227</v>
      </c>
      <c r="D285" s="52">
        <v>3300</v>
      </c>
      <c r="E285" s="52" t="s">
        <v>799</v>
      </c>
      <c r="F285" s="52">
        <v>11</v>
      </c>
      <c r="G285" s="52">
        <v>3</v>
      </c>
      <c r="H285" s="54">
        <f t="shared" si="78"/>
        <v>36300</v>
      </c>
      <c r="I285" s="54">
        <f t="shared" si="79"/>
        <v>9900</v>
      </c>
    </row>
    <row r="286" spans="1:9" hidden="1" outlineLevel="3">
      <c r="A286" s="52" t="s">
        <v>795</v>
      </c>
      <c r="B286" s="52" t="s">
        <v>790</v>
      </c>
      <c r="C286" s="53">
        <v>42228</v>
      </c>
      <c r="D286" s="52">
        <v>3140</v>
      </c>
      <c r="E286" s="52" t="s">
        <v>800</v>
      </c>
      <c r="F286" s="52">
        <v>20</v>
      </c>
      <c r="G286" s="52">
        <v>0</v>
      </c>
      <c r="H286" s="54">
        <f t="shared" si="78"/>
        <v>62800</v>
      </c>
      <c r="I286" s="54">
        <f t="shared" si="79"/>
        <v>0</v>
      </c>
    </row>
    <row r="287" spans="1:9" hidden="1" outlineLevel="3">
      <c r="A287" s="52" t="s">
        <v>795</v>
      </c>
      <c r="B287" s="52" t="s">
        <v>790</v>
      </c>
      <c r="C287" s="53">
        <v>42283</v>
      </c>
      <c r="D287" s="52">
        <v>3100</v>
      </c>
      <c r="E287" s="52" t="s">
        <v>783</v>
      </c>
      <c r="F287" s="52">
        <v>27</v>
      </c>
      <c r="G287" s="52">
        <v>1</v>
      </c>
      <c r="H287" s="54">
        <f t="shared" si="78"/>
        <v>83700</v>
      </c>
      <c r="I287" s="54">
        <f t="shared" si="79"/>
        <v>3100</v>
      </c>
    </row>
    <row r="288" spans="1:9" hidden="1" outlineLevel="3">
      <c r="A288" s="52" t="s">
        <v>795</v>
      </c>
      <c r="B288" s="52" t="s">
        <v>790</v>
      </c>
      <c r="C288" s="55">
        <v>42298</v>
      </c>
      <c r="D288" s="52">
        <v>3300</v>
      </c>
      <c r="E288" s="52" t="s">
        <v>789</v>
      </c>
      <c r="F288" s="52">
        <v>19</v>
      </c>
      <c r="G288" s="52">
        <v>0</v>
      </c>
      <c r="H288" s="54">
        <f t="shared" si="78"/>
        <v>62700</v>
      </c>
      <c r="I288" s="54">
        <f t="shared" si="79"/>
        <v>0</v>
      </c>
    </row>
    <row r="289" spans="1:9" outlineLevel="2" collapsed="1">
      <c r="A289" s="52"/>
      <c r="B289" s="399" t="s">
        <v>1519</v>
      </c>
      <c r="C289" s="55"/>
      <c r="D289" s="52"/>
      <c r="E289" s="52"/>
      <c r="F289" s="52">
        <f>SUBTOTAL(9,F283:F288)</f>
        <v>141</v>
      </c>
      <c r="G289" s="52">
        <f>SUBTOTAL(9,G283:G288)</f>
        <v>8</v>
      </c>
      <c r="H289" s="54">
        <f>SUBTOTAL(9,H283:H288)</f>
        <v>450700</v>
      </c>
      <c r="I289" s="54">
        <f>SUBTOTAL(9,I283:I288)</f>
        <v>25600</v>
      </c>
    </row>
    <row r="290" spans="1:9" hidden="1" outlineLevel="3">
      <c r="A290" s="52" t="s">
        <v>795</v>
      </c>
      <c r="B290" s="52" t="s">
        <v>798</v>
      </c>
      <c r="C290" s="53">
        <v>42092</v>
      </c>
      <c r="D290" s="52">
        <v>1900</v>
      </c>
      <c r="E290" s="52" t="s">
        <v>799</v>
      </c>
      <c r="F290" s="52">
        <v>12</v>
      </c>
      <c r="G290" s="52">
        <v>4</v>
      </c>
      <c r="H290" s="54">
        <f t="shared" ref="H290:H295" si="80">D290*F290</f>
        <v>22800</v>
      </c>
      <c r="I290" s="54">
        <f t="shared" ref="I290:I295" si="81">D290*G290</f>
        <v>7600</v>
      </c>
    </row>
    <row r="291" spans="1:9" hidden="1" outlineLevel="3">
      <c r="A291" s="52" t="s">
        <v>795</v>
      </c>
      <c r="B291" s="52" t="s">
        <v>798</v>
      </c>
      <c r="C291" s="53">
        <v>42193</v>
      </c>
      <c r="D291" s="52">
        <v>1990</v>
      </c>
      <c r="E291" s="52" t="s">
        <v>800</v>
      </c>
      <c r="F291" s="52">
        <v>38</v>
      </c>
      <c r="G291" s="52">
        <v>3</v>
      </c>
      <c r="H291" s="54">
        <f t="shared" si="80"/>
        <v>75620</v>
      </c>
      <c r="I291" s="54">
        <f t="shared" si="81"/>
        <v>5970</v>
      </c>
    </row>
    <row r="292" spans="1:9" hidden="1" outlineLevel="3">
      <c r="A292" s="52" t="s">
        <v>795</v>
      </c>
      <c r="B292" s="52" t="s">
        <v>798</v>
      </c>
      <c r="C292" s="55">
        <v>42213</v>
      </c>
      <c r="D292" s="52">
        <v>1950</v>
      </c>
      <c r="E292" s="52" t="s">
        <v>794</v>
      </c>
      <c r="F292" s="52">
        <v>33</v>
      </c>
      <c r="G292" s="52">
        <v>1</v>
      </c>
      <c r="H292" s="54">
        <f t="shared" si="80"/>
        <v>64350</v>
      </c>
      <c r="I292" s="54">
        <f t="shared" si="81"/>
        <v>1950</v>
      </c>
    </row>
    <row r="293" spans="1:9" hidden="1" outlineLevel="3">
      <c r="A293" s="52" t="s">
        <v>795</v>
      </c>
      <c r="B293" s="52" t="s">
        <v>798</v>
      </c>
      <c r="C293" s="55">
        <v>42244</v>
      </c>
      <c r="D293" s="52">
        <v>1900</v>
      </c>
      <c r="E293" s="52" t="s">
        <v>789</v>
      </c>
      <c r="F293" s="52">
        <v>30</v>
      </c>
      <c r="G293" s="52">
        <v>1</v>
      </c>
      <c r="H293" s="54">
        <f t="shared" si="80"/>
        <v>57000</v>
      </c>
      <c r="I293" s="54">
        <f t="shared" si="81"/>
        <v>1900</v>
      </c>
    </row>
    <row r="294" spans="1:9" hidden="1" outlineLevel="3">
      <c r="A294" s="52" t="s">
        <v>795</v>
      </c>
      <c r="B294" s="52" t="s">
        <v>798</v>
      </c>
      <c r="C294" s="55">
        <v>42339</v>
      </c>
      <c r="D294" s="52">
        <v>1990</v>
      </c>
      <c r="E294" s="52" t="s">
        <v>786</v>
      </c>
      <c r="F294" s="52">
        <v>18</v>
      </c>
      <c r="G294" s="52">
        <v>0</v>
      </c>
      <c r="H294" s="54">
        <f t="shared" si="80"/>
        <v>35820</v>
      </c>
      <c r="I294" s="54">
        <f t="shared" si="81"/>
        <v>0</v>
      </c>
    </row>
    <row r="295" spans="1:9" hidden="1" outlineLevel="3">
      <c r="A295" s="52" t="s">
        <v>795</v>
      </c>
      <c r="B295" s="52" t="s">
        <v>798</v>
      </c>
      <c r="C295" s="53">
        <v>42356</v>
      </c>
      <c r="D295" s="52">
        <v>1990</v>
      </c>
      <c r="E295" s="52" t="s">
        <v>783</v>
      </c>
      <c r="F295" s="52">
        <v>25</v>
      </c>
      <c r="G295" s="52">
        <v>3</v>
      </c>
      <c r="H295" s="54">
        <f t="shared" si="80"/>
        <v>49750</v>
      </c>
      <c r="I295" s="54">
        <f t="shared" si="81"/>
        <v>5970</v>
      </c>
    </row>
    <row r="296" spans="1:9" outlineLevel="2" collapsed="1">
      <c r="A296" s="52"/>
      <c r="B296" s="399" t="s">
        <v>1521</v>
      </c>
      <c r="C296" s="53"/>
      <c r="D296" s="52"/>
      <c r="E296" s="52"/>
      <c r="F296" s="52">
        <f>SUBTOTAL(9,F290:F295)</f>
        <v>156</v>
      </c>
      <c r="G296" s="52">
        <f>SUBTOTAL(9,G290:G295)</f>
        <v>12</v>
      </c>
      <c r="H296" s="54">
        <f>SUBTOTAL(9,H290:H295)</f>
        <v>305340</v>
      </c>
      <c r="I296" s="54">
        <f>SUBTOTAL(9,I290:I295)</f>
        <v>23390</v>
      </c>
    </row>
    <row r="297" spans="1:9" hidden="1" outlineLevel="3">
      <c r="A297" s="52" t="s">
        <v>795</v>
      </c>
      <c r="B297" s="52" t="s">
        <v>802</v>
      </c>
      <c r="C297" s="55">
        <v>42070</v>
      </c>
      <c r="D297" s="52">
        <v>3200</v>
      </c>
      <c r="E297" s="52" t="s">
        <v>789</v>
      </c>
      <c r="F297" s="52">
        <v>32</v>
      </c>
      <c r="G297" s="52">
        <v>0</v>
      </c>
      <c r="H297" s="54">
        <f t="shared" ref="H297:H302" si="82">D297*F297</f>
        <v>102400</v>
      </c>
      <c r="I297" s="54">
        <f t="shared" ref="I297:I302" si="83">D297*G297</f>
        <v>0</v>
      </c>
    </row>
    <row r="298" spans="1:9" hidden="1" outlineLevel="3">
      <c r="A298" s="52" t="s">
        <v>795</v>
      </c>
      <c r="B298" s="52" t="s">
        <v>802</v>
      </c>
      <c r="C298" s="55">
        <v>42118</v>
      </c>
      <c r="D298" s="52">
        <v>3150</v>
      </c>
      <c r="E298" s="52" t="s">
        <v>786</v>
      </c>
      <c r="F298" s="52">
        <v>39</v>
      </c>
      <c r="G298" s="52">
        <v>0</v>
      </c>
      <c r="H298" s="54">
        <f t="shared" si="82"/>
        <v>122850</v>
      </c>
      <c r="I298" s="54">
        <f t="shared" si="83"/>
        <v>0</v>
      </c>
    </row>
    <row r="299" spans="1:9" hidden="1" outlineLevel="3">
      <c r="A299" s="52" t="s">
        <v>795</v>
      </c>
      <c r="B299" s="52" t="s">
        <v>802</v>
      </c>
      <c r="C299" s="53">
        <v>42249</v>
      </c>
      <c r="D299" s="52">
        <v>3150</v>
      </c>
      <c r="E299" s="52" t="s">
        <v>783</v>
      </c>
      <c r="F299" s="52">
        <v>38</v>
      </c>
      <c r="G299" s="52">
        <v>2</v>
      </c>
      <c r="H299" s="54">
        <f t="shared" si="82"/>
        <v>119700</v>
      </c>
      <c r="I299" s="54">
        <f t="shared" si="83"/>
        <v>6300</v>
      </c>
    </row>
    <row r="300" spans="1:9" hidden="1" outlineLevel="3">
      <c r="A300" s="52" t="s">
        <v>795</v>
      </c>
      <c r="B300" s="52" t="s">
        <v>802</v>
      </c>
      <c r="C300" s="53">
        <v>42265</v>
      </c>
      <c r="D300" s="52">
        <v>3150</v>
      </c>
      <c r="E300" s="52" t="s">
        <v>800</v>
      </c>
      <c r="F300" s="52">
        <v>29</v>
      </c>
      <c r="G300" s="52">
        <v>3</v>
      </c>
      <c r="H300" s="54">
        <f t="shared" si="82"/>
        <v>91350</v>
      </c>
      <c r="I300" s="54">
        <f t="shared" si="83"/>
        <v>9450</v>
      </c>
    </row>
    <row r="301" spans="1:9" hidden="1" outlineLevel="3">
      <c r="A301" s="52" t="s">
        <v>795</v>
      </c>
      <c r="B301" s="52" t="s">
        <v>802</v>
      </c>
      <c r="C301" s="55">
        <v>42317</v>
      </c>
      <c r="D301" s="52">
        <v>3250</v>
      </c>
      <c r="E301" s="52" t="s">
        <v>794</v>
      </c>
      <c r="F301" s="52">
        <v>17</v>
      </c>
      <c r="G301" s="52">
        <v>2</v>
      </c>
      <c r="H301" s="54">
        <f t="shared" si="82"/>
        <v>55250</v>
      </c>
      <c r="I301" s="54">
        <f t="shared" si="83"/>
        <v>6500</v>
      </c>
    </row>
    <row r="302" spans="1:9" hidden="1" outlineLevel="3">
      <c r="A302" s="52" t="s">
        <v>795</v>
      </c>
      <c r="B302" s="52" t="s">
        <v>802</v>
      </c>
      <c r="C302" s="53">
        <v>42351</v>
      </c>
      <c r="D302" s="52">
        <v>3200</v>
      </c>
      <c r="E302" s="52" t="s">
        <v>799</v>
      </c>
      <c r="F302" s="52">
        <v>29</v>
      </c>
      <c r="G302" s="52">
        <v>0</v>
      </c>
      <c r="H302" s="54">
        <f t="shared" si="82"/>
        <v>92800</v>
      </c>
      <c r="I302" s="54">
        <f t="shared" si="83"/>
        <v>0</v>
      </c>
    </row>
    <row r="303" spans="1:9" outlineLevel="2" collapsed="1">
      <c r="A303" s="52"/>
      <c r="B303" s="399" t="s">
        <v>1520</v>
      </c>
      <c r="C303" s="53"/>
      <c r="D303" s="52"/>
      <c r="E303" s="52"/>
      <c r="F303" s="52">
        <f>SUBTOTAL(9,F297:F302)</f>
        <v>184</v>
      </c>
      <c r="G303" s="52">
        <f>SUBTOTAL(9,G297:G302)</f>
        <v>7</v>
      </c>
      <c r="H303" s="54">
        <f>SUBTOTAL(9,H297:H302)</f>
        <v>584350</v>
      </c>
      <c r="I303" s="54">
        <f>SUBTOTAL(9,I297:I302)</f>
        <v>22250</v>
      </c>
    </row>
    <row r="304" spans="1:9" hidden="1" outlineLevel="3">
      <c r="A304" s="52" t="s">
        <v>795</v>
      </c>
      <c r="B304" s="52" t="s">
        <v>788</v>
      </c>
      <c r="C304" s="53">
        <v>42057</v>
      </c>
      <c r="D304" s="52">
        <v>1350</v>
      </c>
      <c r="E304" s="52" t="s">
        <v>800</v>
      </c>
      <c r="F304" s="52">
        <v>20</v>
      </c>
      <c r="G304" s="52">
        <v>3</v>
      </c>
      <c r="H304" s="54">
        <f t="shared" ref="H304:H313" si="84">D304*F304</f>
        <v>27000</v>
      </c>
      <c r="I304" s="54">
        <f t="shared" ref="I304:I313" si="85">D304*G304</f>
        <v>4050</v>
      </c>
    </row>
    <row r="305" spans="1:9" hidden="1" outlineLevel="3">
      <c r="A305" s="52" t="s">
        <v>795</v>
      </c>
      <c r="B305" s="52" t="s">
        <v>788</v>
      </c>
      <c r="C305" s="53">
        <v>42081</v>
      </c>
      <c r="D305" s="52">
        <v>3180</v>
      </c>
      <c r="E305" s="52" t="s">
        <v>800</v>
      </c>
      <c r="F305" s="52">
        <v>39</v>
      </c>
      <c r="G305" s="52">
        <v>1</v>
      </c>
      <c r="H305" s="54">
        <f t="shared" si="84"/>
        <v>124020</v>
      </c>
      <c r="I305" s="54">
        <f t="shared" si="85"/>
        <v>3180</v>
      </c>
    </row>
    <row r="306" spans="1:9" hidden="1" outlineLevel="3">
      <c r="A306" s="52" t="s">
        <v>795</v>
      </c>
      <c r="B306" s="52" t="s">
        <v>788</v>
      </c>
      <c r="C306" s="53">
        <v>42103</v>
      </c>
      <c r="D306" s="52">
        <v>3190</v>
      </c>
      <c r="E306" s="52" t="s">
        <v>783</v>
      </c>
      <c r="F306" s="52">
        <v>23</v>
      </c>
      <c r="G306" s="52">
        <v>1</v>
      </c>
      <c r="H306" s="54">
        <f t="shared" si="84"/>
        <v>73370</v>
      </c>
      <c r="I306" s="54">
        <f t="shared" si="85"/>
        <v>3190</v>
      </c>
    </row>
    <row r="307" spans="1:9" hidden="1" outlineLevel="3">
      <c r="A307" s="52" t="s">
        <v>795</v>
      </c>
      <c r="B307" s="52" t="s">
        <v>788</v>
      </c>
      <c r="C307" s="55">
        <v>42117</v>
      </c>
      <c r="D307" s="52">
        <v>3160</v>
      </c>
      <c r="E307" s="52" t="s">
        <v>786</v>
      </c>
      <c r="F307" s="52">
        <v>46</v>
      </c>
      <c r="G307" s="52">
        <v>1</v>
      </c>
      <c r="H307" s="54">
        <f t="shared" si="84"/>
        <v>145360</v>
      </c>
      <c r="I307" s="54">
        <f t="shared" si="85"/>
        <v>3160</v>
      </c>
    </row>
    <row r="308" spans="1:9" hidden="1" outlineLevel="3">
      <c r="A308" s="52" t="s">
        <v>795</v>
      </c>
      <c r="B308" s="52" t="s">
        <v>788</v>
      </c>
      <c r="C308" s="55">
        <v>42138</v>
      </c>
      <c r="D308" s="52">
        <v>3200</v>
      </c>
      <c r="E308" s="52" t="s">
        <v>794</v>
      </c>
      <c r="F308" s="52">
        <v>27</v>
      </c>
      <c r="G308" s="52">
        <v>1</v>
      </c>
      <c r="H308" s="54">
        <f t="shared" si="84"/>
        <v>86400</v>
      </c>
      <c r="I308" s="54">
        <f t="shared" si="85"/>
        <v>3200</v>
      </c>
    </row>
    <row r="309" spans="1:9" hidden="1" outlineLevel="3">
      <c r="A309" s="52" t="s">
        <v>795</v>
      </c>
      <c r="B309" s="52" t="s">
        <v>788</v>
      </c>
      <c r="C309" s="55">
        <v>42146</v>
      </c>
      <c r="D309" s="52">
        <v>3200</v>
      </c>
      <c r="E309" s="52" t="s">
        <v>789</v>
      </c>
      <c r="F309" s="52">
        <v>47</v>
      </c>
      <c r="G309" s="52">
        <v>0</v>
      </c>
      <c r="H309" s="54">
        <f t="shared" si="84"/>
        <v>150400</v>
      </c>
      <c r="I309" s="54">
        <f t="shared" si="85"/>
        <v>0</v>
      </c>
    </row>
    <row r="310" spans="1:9" hidden="1" outlineLevel="3">
      <c r="A310" s="52" t="s">
        <v>795</v>
      </c>
      <c r="B310" s="52" t="s">
        <v>788</v>
      </c>
      <c r="C310" s="53">
        <v>42149</v>
      </c>
      <c r="D310" s="52">
        <v>1400</v>
      </c>
      <c r="E310" s="52" t="s">
        <v>799</v>
      </c>
      <c r="F310" s="52">
        <v>46</v>
      </c>
      <c r="G310" s="52">
        <v>4</v>
      </c>
      <c r="H310" s="54">
        <f t="shared" si="84"/>
        <v>64400</v>
      </c>
      <c r="I310" s="54">
        <f t="shared" si="85"/>
        <v>5600</v>
      </c>
    </row>
    <row r="311" spans="1:9" hidden="1" outlineLevel="3">
      <c r="A311" s="52" t="s">
        <v>795</v>
      </c>
      <c r="B311" s="52" t="s">
        <v>788</v>
      </c>
      <c r="C311" s="53">
        <v>42151</v>
      </c>
      <c r="D311" s="52">
        <v>3200</v>
      </c>
      <c r="E311" s="52" t="s">
        <v>799</v>
      </c>
      <c r="F311" s="52">
        <v>50</v>
      </c>
      <c r="G311" s="52">
        <v>4</v>
      </c>
      <c r="H311" s="54">
        <f t="shared" si="84"/>
        <v>160000</v>
      </c>
      <c r="I311" s="54">
        <f t="shared" si="85"/>
        <v>12800</v>
      </c>
    </row>
    <row r="312" spans="1:9" hidden="1" outlineLevel="3">
      <c r="A312" s="52" t="s">
        <v>795</v>
      </c>
      <c r="B312" s="52" t="s">
        <v>788</v>
      </c>
      <c r="C312" s="55">
        <v>42229</v>
      </c>
      <c r="D312" s="52">
        <v>1380</v>
      </c>
      <c r="E312" s="52" t="s">
        <v>794</v>
      </c>
      <c r="F312" s="52">
        <v>28</v>
      </c>
      <c r="G312" s="52">
        <v>3</v>
      </c>
      <c r="H312" s="54">
        <f t="shared" si="84"/>
        <v>38640</v>
      </c>
      <c r="I312" s="54">
        <f t="shared" si="85"/>
        <v>4140</v>
      </c>
    </row>
    <row r="313" spans="1:9" hidden="1" outlineLevel="3">
      <c r="A313" s="52" t="s">
        <v>795</v>
      </c>
      <c r="B313" s="52" t="s">
        <v>788</v>
      </c>
      <c r="C313" s="53">
        <v>42333</v>
      </c>
      <c r="D313" s="52">
        <v>1370</v>
      </c>
      <c r="E313" s="52" t="s">
        <v>783</v>
      </c>
      <c r="F313" s="52">
        <v>38</v>
      </c>
      <c r="G313" s="52">
        <v>4</v>
      </c>
      <c r="H313" s="54">
        <f t="shared" si="84"/>
        <v>52060</v>
      </c>
      <c r="I313" s="54">
        <f t="shared" si="85"/>
        <v>5480</v>
      </c>
    </row>
    <row r="314" spans="1:9" outlineLevel="2" collapsed="1">
      <c r="A314" s="52"/>
      <c r="B314" s="399" t="s">
        <v>1516</v>
      </c>
      <c r="C314" s="53"/>
      <c r="D314" s="52"/>
      <c r="E314" s="52"/>
      <c r="F314" s="52">
        <f>SUBTOTAL(9,F304:F313)</f>
        <v>364</v>
      </c>
      <c r="G314" s="52">
        <f>SUBTOTAL(9,G304:G313)</f>
        <v>22</v>
      </c>
      <c r="H314" s="54">
        <f>SUBTOTAL(9,H304:H313)</f>
        <v>921650</v>
      </c>
      <c r="I314" s="54">
        <f>SUBTOTAL(9,I304:I313)</f>
        <v>44800</v>
      </c>
    </row>
    <row r="315" spans="1:9" outlineLevel="1">
      <c r="A315" s="399" t="s">
        <v>1513</v>
      </c>
      <c r="B315" s="52"/>
      <c r="C315" s="53"/>
      <c r="D315" s="52"/>
      <c r="E315" s="52"/>
      <c r="F315" s="52">
        <f>SUBTOTAL(9,F262:F313)</f>
        <v>1430</v>
      </c>
      <c r="G315" s="52">
        <f>SUBTOTAL(9,G262:G313)</f>
        <v>90</v>
      </c>
      <c r="H315" s="54">
        <f>SUBTOTAL(9,H262:H313)</f>
        <v>4196570</v>
      </c>
      <c r="I315" s="54">
        <f>SUBTOTAL(9,I262:I313)</f>
        <v>243560</v>
      </c>
    </row>
    <row r="316" spans="1:9" hidden="1" outlineLevel="3">
      <c r="A316" s="394" t="s">
        <v>792</v>
      </c>
      <c r="B316" s="394" t="s">
        <v>793</v>
      </c>
      <c r="C316" s="395">
        <v>42013</v>
      </c>
      <c r="D316" s="394">
        <v>1100</v>
      </c>
      <c r="E316" s="394" t="s">
        <v>794</v>
      </c>
      <c r="F316" s="394">
        <v>20</v>
      </c>
      <c r="G316" s="394">
        <v>3</v>
      </c>
      <c r="H316" s="394">
        <f t="shared" ref="H316:H321" si="86">D316*F316</f>
        <v>22000</v>
      </c>
      <c r="I316" s="394">
        <f t="shared" ref="I316:I321" si="87">D316*G316</f>
        <v>3300</v>
      </c>
    </row>
    <row r="317" spans="1:9" hidden="1" outlineLevel="3">
      <c r="A317" s="52" t="s">
        <v>792</v>
      </c>
      <c r="B317" s="52" t="s">
        <v>793</v>
      </c>
      <c r="C317" s="53">
        <v>42028</v>
      </c>
      <c r="D317" s="52">
        <v>1100</v>
      </c>
      <c r="E317" s="52" t="s">
        <v>783</v>
      </c>
      <c r="F317" s="52">
        <v>16</v>
      </c>
      <c r="G317" s="52">
        <v>4</v>
      </c>
      <c r="H317" s="54">
        <f t="shared" si="86"/>
        <v>17600</v>
      </c>
      <c r="I317" s="54">
        <f t="shared" si="87"/>
        <v>4400</v>
      </c>
    </row>
    <row r="318" spans="1:9" hidden="1" outlineLevel="3">
      <c r="A318" s="52" t="s">
        <v>792</v>
      </c>
      <c r="B318" s="52" t="s">
        <v>793</v>
      </c>
      <c r="C318" s="53">
        <v>42183</v>
      </c>
      <c r="D318" s="52">
        <v>1100</v>
      </c>
      <c r="E318" s="52" t="s">
        <v>800</v>
      </c>
      <c r="F318" s="52">
        <v>38</v>
      </c>
      <c r="G318" s="52">
        <v>4</v>
      </c>
      <c r="H318" s="54">
        <f t="shared" si="86"/>
        <v>41800</v>
      </c>
      <c r="I318" s="54">
        <f t="shared" si="87"/>
        <v>4400</v>
      </c>
    </row>
    <row r="319" spans="1:9" hidden="1" outlineLevel="3">
      <c r="A319" s="52" t="s">
        <v>792</v>
      </c>
      <c r="B319" s="52" t="s">
        <v>793</v>
      </c>
      <c r="C319" s="55">
        <v>42187</v>
      </c>
      <c r="D319" s="52">
        <v>1000</v>
      </c>
      <c r="E319" s="52" t="s">
        <v>789</v>
      </c>
      <c r="F319" s="52">
        <v>37</v>
      </c>
      <c r="G319" s="52">
        <v>2</v>
      </c>
      <c r="H319" s="54">
        <f t="shared" si="86"/>
        <v>37000</v>
      </c>
      <c r="I319" s="54">
        <f t="shared" si="87"/>
        <v>2000</v>
      </c>
    </row>
    <row r="320" spans="1:9" hidden="1" outlineLevel="3">
      <c r="A320" s="52" t="s">
        <v>792</v>
      </c>
      <c r="B320" s="52" t="s">
        <v>793</v>
      </c>
      <c r="C320" s="55">
        <v>42281</v>
      </c>
      <c r="D320" s="52">
        <v>1100</v>
      </c>
      <c r="E320" s="52" t="s">
        <v>786</v>
      </c>
      <c r="F320" s="52">
        <v>40</v>
      </c>
      <c r="G320" s="52">
        <v>3</v>
      </c>
      <c r="H320" s="54">
        <f t="shared" si="86"/>
        <v>44000</v>
      </c>
      <c r="I320" s="54">
        <f t="shared" si="87"/>
        <v>3300</v>
      </c>
    </row>
    <row r="321" spans="1:9" hidden="1" outlineLevel="3">
      <c r="A321" s="52" t="s">
        <v>792</v>
      </c>
      <c r="B321" s="52" t="s">
        <v>793</v>
      </c>
      <c r="C321" s="53">
        <v>42342</v>
      </c>
      <c r="D321" s="52">
        <v>1150</v>
      </c>
      <c r="E321" s="52" t="s">
        <v>799</v>
      </c>
      <c r="F321" s="52">
        <v>38</v>
      </c>
      <c r="G321" s="52">
        <v>2</v>
      </c>
      <c r="H321" s="54">
        <f t="shared" si="86"/>
        <v>43700</v>
      </c>
      <c r="I321" s="54">
        <f t="shared" si="87"/>
        <v>2300</v>
      </c>
    </row>
    <row r="322" spans="1:9" outlineLevel="2">
      <c r="A322" s="52"/>
      <c r="B322" s="399" t="s">
        <v>1517</v>
      </c>
      <c r="C322" s="53"/>
      <c r="D322" s="52"/>
      <c r="E322" s="52"/>
      <c r="F322" s="52">
        <f>SUBTOTAL(9,F316:F321)</f>
        <v>189</v>
      </c>
      <c r="G322" s="52">
        <f>SUBTOTAL(9,G316:G321)</f>
        <v>18</v>
      </c>
      <c r="H322" s="54">
        <f>SUBTOTAL(9,H316:H321)</f>
        <v>206100</v>
      </c>
      <c r="I322" s="54">
        <f>SUBTOTAL(9,I316:I321)</f>
        <v>19700</v>
      </c>
    </row>
    <row r="323" spans="1:9" hidden="1" outlineLevel="3">
      <c r="A323" s="52" t="s">
        <v>792</v>
      </c>
      <c r="B323" s="52" t="s">
        <v>796</v>
      </c>
      <c r="C323" s="55">
        <v>42056</v>
      </c>
      <c r="D323" s="52">
        <v>2000</v>
      </c>
      <c r="E323" s="52" t="s">
        <v>789</v>
      </c>
      <c r="F323" s="52">
        <v>14</v>
      </c>
      <c r="G323" s="52">
        <v>0</v>
      </c>
      <c r="H323" s="54">
        <f t="shared" ref="H323:H328" si="88">D323*F323</f>
        <v>28000</v>
      </c>
      <c r="I323" s="54">
        <f t="shared" ref="I323:I328" si="89">D323*G323</f>
        <v>0</v>
      </c>
    </row>
    <row r="324" spans="1:9" hidden="1" outlineLevel="3">
      <c r="A324" s="52" t="s">
        <v>792</v>
      </c>
      <c r="B324" s="52" t="s">
        <v>796</v>
      </c>
      <c r="C324" s="53">
        <v>42102</v>
      </c>
      <c r="D324" s="52">
        <v>1950</v>
      </c>
      <c r="E324" s="52" t="s">
        <v>783</v>
      </c>
      <c r="F324" s="52">
        <v>32</v>
      </c>
      <c r="G324" s="52">
        <v>3</v>
      </c>
      <c r="H324" s="54">
        <f t="shared" si="88"/>
        <v>62400</v>
      </c>
      <c r="I324" s="54">
        <f t="shared" si="89"/>
        <v>5850</v>
      </c>
    </row>
    <row r="325" spans="1:9" hidden="1" outlineLevel="3">
      <c r="A325" s="52" t="s">
        <v>792</v>
      </c>
      <c r="B325" s="52" t="s">
        <v>796</v>
      </c>
      <c r="C325" s="53">
        <v>42136</v>
      </c>
      <c r="D325" s="52">
        <v>1980</v>
      </c>
      <c r="E325" s="52" t="s">
        <v>799</v>
      </c>
      <c r="F325" s="52">
        <v>35</v>
      </c>
      <c r="G325" s="52">
        <v>2</v>
      </c>
      <c r="H325" s="54">
        <f t="shared" si="88"/>
        <v>69300</v>
      </c>
      <c r="I325" s="54">
        <f t="shared" si="89"/>
        <v>3960</v>
      </c>
    </row>
    <row r="326" spans="1:9" hidden="1" outlineLevel="3">
      <c r="A326" s="52" t="s">
        <v>792</v>
      </c>
      <c r="B326" s="52" t="s">
        <v>796</v>
      </c>
      <c r="C326" s="55">
        <v>42293</v>
      </c>
      <c r="D326" s="52">
        <v>1950</v>
      </c>
      <c r="E326" s="52" t="s">
        <v>794</v>
      </c>
      <c r="F326" s="52">
        <v>24</v>
      </c>
      <c r="G326" s="52">
        <v>0</v>
      </c>
      <c r="H326" s="54">
        <f t="shared" si="88"/>
        <v>46800</v>
      </c>
      <c r="I326" s="54">
        <f t="shared" si="89"/>
        <v>0</v>
      </c>
    </row>
    <row r="327" spans="1:9" hidden="1" outlineLevel="3">
      <c r="A327" s="52" t="s">
        <v>792</v>
      </c>
      <c r="B327" s="52" t="s">
        <v>796</v>
      </c>
      <c r="C327" s="53">
        <v>42363</v>
      </c>
      <c r="D327" s="52">
        <v>1950</v>
      </c>
      <c r="E327" s="52" t="s">
        <v>800</v>
      </c>
      <c r="F327" s="52">
        <v>35</v>
      </c>
      <c r="G327" s="52">
        <v>2</v>
      </c>
      <c r="H327" s="54">
        <f t="shared" si="88"/>
        <v>68250</v>
      </c>
      <c r="I327" s="54">
        <f t="shared" si="89"/>
        <v>3900</v>
      </c>
    </row>
    <row r="328" spans="1:9" hidden="1" outlineLevel="3">
      <c r="A328" s="52" t="s">
        <v>792</v>
      </c>
      <c r="B328" s="52" t="s">
        <v>796</v>
      </c>
      <c r="C328" s="55">
        <v>42367</v>
      </c>
      <c r="D328" s="52">
        <v>1950</v>
      </c>
      <c r="E328" s="52" t="s">
        <v>786</v>
      </c>
      <c r="F328" s="52">
        <v>43</v>
      </c>
      <c r="G328" s="52">
        <v>3</v>
      </c>
      <c r="H328" s="54">
        <f t="shared" si="88"/>
        <v>83850</v>
      </c>
      <c r="I328" s="54">
        <f t="shared" si="89"/>
        <v>5850</v>
      </c>
    </row>
    <row r="329" spans="1:9" outlineLevel="2" collapsed="1">
      <c r="A329" s="52"/>
      <c r="B329" s="399" t="s">
        <v>1518</v>
      </c>
      <c r="C329" s="55"/>
      <c r="D329" s="52"/>
      <c r="E329" s="52"/>
      <c r="F329" s="52">
        <f>SUBTOTAL(9,F323:F328)</f>
        <v>183</v>
      </c>
      <c r="G329" s="52">
        <f>SUBTOTAL(9,G323:G328)</f>
        <v>10</v>
      </c>
      <c r="H329" s="54">
        <f>SUBTOTAL(9,H323:H328)</f>
        <v>358600</v>
      </c>
      <c r="I329" s="54">
        <f>SUBTOTAL(9,I323:I328)</f>
        <v>19560</v>
      </c>
    </row>
    <row r="330" spans="1:9" hidden="1" outlineLevel="3">
      <c r="A330" s="52" t="s">
        <v>792</v>
      </c>
      <c r="B330" s="52" t="s">
        <v>802</v>
      </c>
      <c r="C330" s="53">
        <v>42032</v>
      </c>
      <c r="D330" s="52">
        <v>1750</v>
      </c>
      <c r="E330" s="52" t="s">
        <v>799</v>
      </c>
      <c r="F330" s="52">
        <v>45</v>
      </c>
      <c r="G330" s="52">
        <v>3</v>
      </c>
      <c r="H330" s="54">
        <f t="shared" ref="H330:H335" si="90">D330*F330</f>
        <v>78750</v>
      </c>
      <c r="I330" s="54">
        <f t="shared" ref="I330:I335" si="91">D330*G330</f>
        <v>5250</v>
      </c>
    </row>
    <row r="331" spans="1:9" hidden="1" outlineLevel="3">
      <c r="A331" s="52" t="s">
        <v>792</v>
      </c>
      <c r="B331" s="52" t="s">
        <v>802</v>
      </c>
      <c r="C331" s="53">
        <v>42089</v>
      </c>
      <c r="D331" s="52">
        <v>1750</v>
      </c>
      <c r="E331" s="52" t="s">
        <v>800</v>
      </c>
      <c r="F331" s="52">
        <v>32</v>
      </c>
      <c r="G331" s="52">
        <v>2</v>
      </c>
      <c r="H331" s="54">
        <f t="shared" si="90"/>
        <v>56000</v>
      </c>
      <c r="I331" s="54">
        <f t="shared" si="91"/>
        <v>3500</v>
      </c>
    </row>
    <row r="332" spans="1:9" hidden="1" outlineLevel="3">
      <c r="A332" s="52" t="s">
        <v>792</v>
      </c>
      <c r="B332" s="52" t="s">
        <v>802</v>
      </c>
      <c r="C332" s="55">
        <v>42170</v>
      </c>
      <c r="D332" s="52">
        <v>1800</v>
      </c>
      <c r="E332" s="52" t="s">
        <v>794</v>
      </c>
      <c r="F332" s="52">
        <v>44</v>
      </c>
      <c r="G332" s="52">
        <v>0</v>
      </c>
      <c r="H332" s="54">
        <f t="shared" si="90"/>
        <v>79200</v>
      </c>
      <c r="I332" s="54">
        <f t="shared" si="91"/>
        <v>0</v>
      </c>
    </row>
    <row r="333" spans="1:9" hidden="1" outlineLevel="3">
      <c r="A333" s="52" t="s">
        <v>792</v>
      </c>
      <c r="B333" s="52" t="s">
        <v>802</v>
      </c>
      <c r="C333" s="55">
        <v>42298</v>
      </c>
      <c r="D333" s="52">
        <v>1750</v>
      </c>
      <c r="E333" s="52" t="s">
        <v>786</v>
      </c>
      <c r="F333" s="52">
        <v>40</v>
      </c>
      <c r="G333" s="52">
        <v>0</v>
      </c>
      <c r="H333" s="54">
        <f t="shared" si="90"/>
        <v>70000</v>
      </c>
      <c r="I333" s="54">
        <f t="shared" si="91"/>
        <v>0</v>
      </c>
    </row>
    <row r="334" spans="1:9" hidden="1" outlineLevel="3">
      <c r="A334" s="52" t="s">
        <v>792</v>
      </c>
      <c r="B334" s="52" t="s">
        <v>802</v>
      </c>
      <c r="C334" s="55">
        <v>42339</v>
      </c>
      <c r="D334" s="52">
        <v>1800</v>
      </c>
      <c r="E334" s="52" t="s">
        <v>789</v>
      </c>
      <c r="F334" s="52">
        <v>44</v>
      </c>
      <c r="G334" s="52">
        <v>1</v>
      </c>
      <c r="H334" s="54">
        <f t="shared" si="90"/>
        <v>79200</v>
      </c>
      <c r="I334" s="54">
        <f t="shared" si="91"/>
        <v>1800</v>
      </c>
    </row>
    <row r="335" spans="1:9" hidden="1" outlineLevel="3">
      <c r="A335" s="52" t="s">
        <v>792</v>
      </c>
      <c r="B335" s="52" t="s">
        <v>802</v>
      </c>
      <c r="C335" s="53">
        <v>42362</v>
      </c>
      <c r="D335" s="52">
        <v>1750</v>
      </c>
      <c r="E335" s="52" t="s">
        <v>783</v>
      </c>
      <c r="F335" s="52">
        <v>42</v>
      </c>
      <c r="G335" s="52">
        <v>0</v>
      </c>
      <c r="H335" s="54">
        <f t="shared" si="90"/>
        <v>73500</v>
      </c>
      <c r="I335" s="54">
        <f t="shared" si="91"/>
        <v>0</v>
      </c>
    </row>
    <row r="336" spans="1:9" outlineLevel="2" collapsed="1">
      <c r="A336" s="52"/>
      <c r="B336" s="399" t="s">
        <v>1520</v>
      </c>
      <c r="C336" s="53"/>
      <c r="D336" s="52"/>
      <c r="E336" s="52"/>
      <c r="F336" s="52">
        <f>SUBTOTAL(9,F330:F335)</f>
        <v>247</v>
      </c>
      <c r="G336" s="52">
        <f>SUBTOTAL(9,G330:G335)</f>
        <v>6</v>
      </c>
      <c r="H336" s="54">
        <f>SUBTOTAL(9,H330:H335)</f>
        <v>436650</v>
      </c>
      <c r="I336" s="54">
        <f>SUBTOTAL(9,I330:I335)</f>
        <v>10550</v>
      </c>
    </row>
    <row r="337" spans="1:9" hidden="1" outlineLevel="3">
      <c r="A337" s="52" t="s">
        <v>792</v>
      </c>
      <c r="B337" s="52" t="s">
        <v>788</v>
      </c>
      <c r="C337" s="55">
        <v>42049</v>
      </c>
      <c r="D337" s="52">
        <v>900</v>
      </c>
      <c r="E337" s="52" t="s">
        <v>786</v>
      </c>
      <c r="F337" s="52">
        <v>28</v>
      </c>
      <c r="G337" s="52">
        <v>4</v>
      </c>
      <c r="H337" s="54">
        <f t="shared" ref="H337:H342" si="92">D337*F337</f>
        <v>25200</v>
      </c>
      <c r="I337" s="54">
        <f t="shared" ref="I337:I342" si="93">D337*G337</f>
        <v>3600</v>
      </c>
    </row>
    <row r="338" spans="1:9" hidden="1" outlineLevel="3">
      <c r="A338" s="52" t="s">
        <v>792</v>
      </c>
      <c r="B338" s="52" t="s">
        <v>788</v>
      </c>
      <c r="C338" s="53">
        <v>42110</v>
      </c>
      <c r="D338" s="52">
        <v>900</v>
      </c>
      <c r="E338" s="52" t="s">
        <v>800</v>
      </c>
      <c r="F338" s="52">
        <v>34</v>
      </c>
      <c r="G338" s="52">
        <v>1</v>
      </c>
      <c r="H338" s="54">
        <f t="shared" si="92"/>
        <v>30600</v>
      </c>
      <c r="I338" s="54">
        <f t="shared" si="93"/>
        <v>900</v>
      </c>
    </row>
    <row r="339" spans="1:9" hidden="1" outlineLevel="3">
      <c r="A339" s="52" t="s">
        <v>792</v>
      </c>
      <c r="B339" s="52" t="s">
        <v>788</v>
      </c>
      <c r="C339" s="53">
        <v>42206</v>
      </c>
      <c r="D339" s="52">
        <v>900</v>
      </c>
      <c r="E339" s="52" t="s">
        <v>783</v>
      </c>
      <c r="F339" s="52">
        <v>39</v>
      </c>
      <c r="G339" s="52">
        <v>4</v>
      </c>
      <c r="H339" s="54">
        <f t="shared" si="92"/>
        <v>35100</v>
      </c>
      <c r="I339" s="54">
        <f t="shared" si="93"/>
        <v>3600</v>
      </c>
    </row>
    <row r="340" spans="1:9" hidden="1" outlineLevel="3">
      <c r="A340" s="52" t="s">
        <v>792</v>
      </c>
      <c r="B340" s="52" t="s">
        <v>788</v>
      </c>
      <c r="C340" s="55">
        <v>42207</v>
      </c>
      <c r="D340" s="52">
        <v>1000</v>
      </c>
      <c r="E340" s="52" t="s">
        <v>789</v>
      </c>
      <c r="F340" s="52">
        <v>42</v>
      </c>
      <c r="G340" s="52">
        <v>1</v>
      </c>
      <c r="H340" s="54">
        <f t="shared" si="92"/>
        <v>42000</v>
      </c>
      <c r="I340" s="54">
        <f t="shared" si="93"/>
        <v>1000</v>
      </c>
    </row>
    <row r="341" spans="1:9" hidden="1" outlineLevel="3">
      <c r="A341" s="52" t="s">
        <v>792</v>
      </c>
      <c r="B341" s="52" t="s">
        <v>788</v>
      </c>
      <c r="C341" s="53">
        <v>42276</v>
      </c>
      <c r="D341" s="52">
        <v>900</v>
      </c>
      <c r="E341" s="52" t="s">
        <v>799</v>
      </c>
      <c r="F341" s="52">
        <v>18</v>
      </c>
      <c r="G341" s="52">
        <v>3</v>
      </c>
      <c r="H341" s="54">
        <f t="shared" si="92"/>
        <v>16200</v>
      </c>
      <c r="I341" s="54">
        <f t="shared" si="93"/>
        <v>2700</v>
      </c>
    </row>
    <row r="342" spans="1:9" hidden="1" outlineLevel="3">
      <c r="A342" s="52" t="s">
        <v>792</v>
      </c>
      <c r="B342" s="52" t="s">
        <v>788</v>
      </c>
      <c r="C342" s="55">
        <v>42355</v>
      </c>
      <c r="D342" s="52">
        <v>900</v>
      </c>
      <c r="E342" s="52" t="s">
        <v>794</v>
      </c>
      <c r="F342" s="52">
        <v>22</v>
      </c>
      <c r="G342" s="52">
        <v>1</v>
      </c>
      <c r="H342" s="54">
        <f t="shared" si="92"/>
        <v>19800</v>
      </c>
      <c r="I342" s="54">
        <f t="shared" si="93"/>
        <v>900</v>
      </c>
    </row>
    <row r="343" spans="1:9" outlineLevel="2" collapsed="1">
      <c r="A343" s="52"/>
      <c r="B343" s="399" t="s">
        <v>1516</v>
      </c>
      <c r="C343" s="55"/>
      <c r="D343" s="52"/>
      <c r="E343" s="52"/>
      <c r="F343" s="52">
        <f>SUBTOTAL(9,F337:F342)</f>
        <v>183</v>
      </c>
      <c r="G343" s="52">
        <f>SUBTOTAL(9,G337:G342)</f>
        <v>14</v>
      </c>
      <c r="H343" s="54">
        <f>SUBTOTAL(9,H337:H342)</f>
        <v>168900</v>
      </c>
      <c r="I343" s="54">
        <f>SUBTOTAL(9,I337:I342)</f>
        <v>12700</v>
      </c>
    </row>
    <row r="344" spans="1:9" outlineLevel="1">
      <c r="A344" s="399" t="s">
        <v>1514</v>
      </c>
      <c r="B344" s="52"/>
      <c r="C344" s="55"/>
      <c r="D344" s="52"/>
      <c r="E344" s="52"/>
      <c r="F344" s="52">
        <f>SUBTOTAL(9,F316:F342)</f>
        <v>802</v>
      </c>
      <c r="G344" s="52">
        <f>SUBTOTAL(9,G316:G342)</f>
        <v>48</v>
      </c>
      <c r="H344" s="54">
        <f>SUBTOTAL(9,H316:H342)</f>
        <v>1170250</v>
      </c>
      <c r="I344" s="54">
        <f>SUBTOTAL(9,I316:I342)</f>
        <v>62510</v>
      </c>
    </row>
    <row r="345" spans="1:9" hidden="1" outlineLevel="3">
      <c r="A345" s="52" t="s">
        <v>806</v>
      </c>
      <c r="B345" s="52" t="s">
        <v>793</v>
      </c>
      <c r="C345" s="55">
        <v>42056</v>
      </c>
      <c r="D345" s="52">
        <v>1500</v>
      </c>
      <c r="E345" s="52" t="s">
        <v>794</v>
      </c>
      <c r="F345" s="52">
        <v>25</v>
      </c>
      <c r="G345" s="52">
        <v>1</v>
      </c>
      <c r="H345" s="54">
        <f t="shared" ref="H345:H350" si="94">D345*F345</f>
        <v>37500</v>
      </c>
      <c r="I345" s="54">
        <f t="shared" ref="I345:I350" si="95">D345*G345</f>
        <v>1500</v>
      </c>
    </row>
    <row r="346" spans="1:9" hidden="1" outlineLevel="3">
      <c r="A346" s="52" t="s">
        <v>806</v>
      </c>
      <c r="B346" s="52" t="s">
        <v>793</v>
      </c>
      <c r="C346" s="55">
        <v>42058</v>
      </c>
      <c r="D346" s="52">
        <v>1650</v>
      </c>
      <c r="E346" s="52" t="s">
        <v>786</v>
      </c>
      <c r="F346" s="52">
        <v>30</v>
      </c>
      <c r="G346" s="52">
        <v>1</v>
      </c>
      <c r="H346" s="54">
        <f t="shared" si="94"/>
        <v>49500</v>
      </c>
      <c r="I346" s="54">
        <f t="shared" si="95"/>
        <v>1650</v>
      </c>
    </row>
    <row r="347" spans="1:9" hidden="1" outlineLevel="3">
      <c r="A347" s="52" t="s">
        <v>806</v>
      </c>
      <c r="B347" s="52" t="s">
        <v>793</v>
      </c>
      <c r="C347" s="53">
        <v>42059</v>
      </c>
      <c r="D347" s="52">
        <v>1700</v>
      </c>
      <c r="E347" s="52" t="s">
        <v>799</v>
      </c>
      <c r="F347" s="52">
        <v>42</v>
      </c>
      <c r="G347" s="52">
        <v>1</v>
      </c>
      <c r="H347" s="54">
        <f t="shared" si="94"/>
        <v>71400</v>
      </c>
      <c r="I347" s="54">
        <f t="shared" si="95"/>
        <v>1700</v>
      </c>
    </row>
    <row r="348" spans="1:9" hidden="1" outlineLevel="3">
      <c r="A348" s="52" t="s">
        <v>806</v>
      </c>
      <c r="B348" s="52" t="s">
        <v>793</v>
      </c>
      <c r="C348" s="53">
        <v>42095</v>
      </c>
      <c r="D348" s="52">
        <v>1650</v>
      </c>
      <c r="E348" s="52" t="s">
        <v>800</v>
      </c>
      <c r="F348" s="52">
        <v>42</v>
      </c>
      <c r="G348" s="52">
        <v>2</v>
      </c>
      <c r="H348" s="54">
        <f t="shared" si="94"/>
        <v>69300</v>
      </c>
      <c r="I348" s="54">
        <f t="shared" si="95"/>
        <v>3300</v>
      </c>
    </row>
    <row r="349" spans="1:9" hidden="1" outlineLevel="3">
      <c r="A349" s="52" t="s">
        <v>806</v>
      </c>
      <c r="B349" s="52" t="s">
        <v>793</v>
      </c>
      <c r="C349" s="53">
        <v>42343</v>
      </c>
      <c r="D349" s="52">
        <v>1650</v>
      </c>
      <c r="E349" s="52" t="s">
        <v>783</v>
      </c>
      <c r="F349" s="52">
        <v>39</v>
      </c>
      <c r="G349" s="52">
        <v>4</v>
      </c>
      <c r="H349" s="54">
        <f t="shared" si="94"/>
        <v>64350</v>
      </c>
      <c r="I349" s="54">
        <f t="shared" si="95"/>
        <v>6600</v>
      </c>
    </row>
    <row r="350" spans="1:9" hidden="1" outlineLevel="3">
      <c r="A350" s="52" t="s">
        <v>806</v>
      </c>
      <c r="B350" s="52" t="s">
        <v>793</v>
      </c>
      <c r="C350" s="55">
        <v>42346</v>
      </c>
      <c r="D350" s="52">
        <v>1660</v>
      </c>
      <c r="E350" s="52" t="s">
        <v>789</v>
      </c>
      <c r="F350" s="52">
        <v>44</v>
      </c>
      <c r="G350" s="52">
        <v>3</v>
      </c>
      <c r="H350" s="54">
        <f t="shared" si="94"/>
        <v>73040</v>
      </c>
      <c r="I350" s="54">
        <f t="shared" si="95"/>
        <v>4980</v>
      </c>
    </row>
    <row r="351" spans="1:9" outlineLevel="2">
      <c r="A351" s="52"/>
      <c r="B351" s="399" t="s">
        <v>1517</v>
      </c>
      <c r="C351" s="55"/>
      <c r="D351" s="52"/>
      <c r="E351" s="52"/>
      <c r="F351" s="52">
        <f>SUBTOTAL(9,F345:F350)</f>
        <v>222</v>
      </c>
      <c r="G351" s="52">
        <f>SUBTOTAL(9,G345:G350)</f>
        <v>12</v>
      </c>
      <c r="H351" s="54">
        <f>SUBTOTAL(9,H345:H350)</f>
        <v>365090</v>
      </c>
      <c r="I351" s="54">
        <f>SUBTOTAL(9,I345:I350)</f>
        <v>19730</v>
      </c>
    </row>
    <row r="352" spans="1:9" hidden="1" outlineLevel="3">
      <c r="A352" s="52" t="s">
        <v>806</v>
      </c>
      <c r="B352" s="52" t="s">
        <v>797</v>
      </c>
      <c r="C352" s="55">
        <v>42071</v>
      </c>
      <c r="D352" s="52">
        <v>1350</v>
      </c>
      <c r="E352" s="52" t="s">
        <v>789</v>
      </c>
      <c r="F352" s="52">
        <v>36</v>
      </c>
      <c r="G352" s="52">
        <v>0</v>
      </c>
      <c r="H352" s="54">
        <f t="shared" ref="H352:H357" si="96">D352*F352</f>
        <v>48600</v>
      </c>
      <c r="I352" s="54">
        <f t="shared" ref="I352:I357" si="97">D352*G352</f>
        <v>0</v>
      </c>
    </row>
    <row r="353" spans="1:9" hidden="1" outlineLevel="3">
      <c r="A353" s="52" t="s">
        <v>806</v>
      </c>
      <c r="B353" s="52" t="s">
        <v>797</v>
      </c>
      <c r="C353" s="53">
        <v>42078</v>
      </c>
      <c r="D353" s="52">
        <v>1300</v>
      </c>
      <c r="E353" s="52" t="s">
        <v>800</v>
      </c>
      <c r="F353" s="52">
        <v>35</v>
      </c>
      <c r="G353" s="52">
        <v>1</v>
      </c>
      <c r="H353" s="54">
        <f t="shared" si="96"/>
        <v>45500</v>
      </c>
      <c r="I353" s="54">
        <f t="shared" si="97"/>
        <v>1300</v>
      </c>
    </row>
    <row r="354" spans="1:9" hidden="1" outlineLevel="3">
      <c r="A354" s="52" t="s">
        <v>806</v>
      </c>
      <c r="B354" s="52" t="s">
        <v>797</v>
      </c>
      <c r="C354" s="55">
        <v>42109</v>
      </c>
      <c r="D354" s="52">
        <v>1400</v>
      </c>
      <c r="E354" s="52" t="s">
        <v>794</v>
      </c>
      <c r="F354" s="52">
        <v>12</v>
      </c>
      <c r="G354" s="52">
        <v>1</v>
      </c>
      <c r="H354" s="54">
        <f t="shared" si="96"/>
        <v>16800</v>
      </c>
      <c r="I354" s="54">
        <f t="shared" si="97"/>
        <v>1400</v>
      </c>
    </row>
    <row r="355" spans="1:9" hidden="1" outlineLevel="3">
      <c r="A355" s="52" t="s">
        <v>806</v>
      </c>
      <c r="B355" s="52" t="s">
        <v>797</v>
      </c>
      <c r="C355" s="55">
        <v>42111</v>
      </c>
      <c r="D355" s="52">
        <v>1380</v>
      </c>
      <c r="E355" s="52" t="s">
        <v>786</v>
      </c>
      <c r="F355" s="52">
        <v>14</v>
      </c>
      <c r="G355" s="52">
        <v>1</v>
      </c>
      <c r="H355" s="54">
        <f t="shared" si="96"/>
        <v>19320</v>
      </c>
      <c r="I355" s="54">
        <f t="shared" si="97"/>
        <v>1380</v>
      </c>
    </row>
    <row r="356" spans="1:9" hidden="1" outlineLevel="3">
      <c r="A356" s="52" t="s">
        <v>806</v>
      </c>
      <c r="B356" s="52" t="s">
        <v>797</v>
      </c>
      <c r="C356" s="53">
        <v>42160</v>
      </c>
      <c r="D356" s="52">
        <v>1400</v>
      </c>
      <c r="E356" s="52" t="s">
        <v>783</v>
      </c>
      <c r="F356" s="52">
        <v>39</v>
      </c>
      <c r="G356" s="52">
        <v>1</v>
      </c>
      <c r="H356" s="54">
        <f t="shared" si="96"/>
        <v>54600</v>
      </c>
      <c r="I356" s="54">
        <f t="shared" si="97"/>
        <v>1400</v>
      </c>
    </row>
    <row r="357" spans="1:9" hidden="1" outlineLevel="3">
      <c r="A357" s="52" t="s">
        <v>806</v>
      </c>
      <c r="B357" s="52" t="s">
        <v>797</v>
      </c>
      <c r="C357" s="53">
        <v>42210</v>
      </c>
      <c r="D357" s="52">
        <v>1400</v>
      </c>
      <c r="E357" s="52" t="s">
        <v>799</v>
      </c>
      <c r="F357" s="52">
        <v>23</v>
      </c>
      <c r="G357" s="52">
        <v>4</v>
      </c>
      <c r="H357" s="54">
        <f t="shared" si="96"/>
        <v>32200</v>
      </c>
      <c r="I357" s="54">
        <f t="shared" si="97"/>
        <v>5600</v>
      </c>
    </row>
    <row r="358" spans="1:9" outlineLevel="2" collapsed="1">
      <c r="A358" s="52"/>
      <c r="B358" s="399" t="s">
        <v>1522</v>
      </c>
      <c r="C358" s="53"/>
      <c r="D358" s="52"/>
      <c r="E358" s="52"/>
      <c r="F358" s="52">
        <f>SUBTOTAL(9,F352:F357)</f>
        <v>159</v>
      </c>
      <c r="G358" s="52">
        <f>SUBTOTAL(9,G352:G357)</f>
        <v>8</v>
      </c>
      <c r="H358" s="54">
        <f>SUBTOTAL(9,H352:H357)</f>
        <v>217020</v>
      </c>
      <c r="I358" s="54">
        <f>SUBTOTAL(9,I352:I357)</f>
        <v>11080</v>
      </c>
    </row>
    <row r="359" spans="1:9" hidden="1" outlineLevel="3">
      <c r="A359" s="52" t="s">
        <v>806</v>
      </c>
      <c r="B359" s="52" t="s">
        <v>790</v>
      </c>
      <c r="C359" s="53">
        <v>42093</v>
      </c>
      <c r="D359" s="52">
        <v>1300</v>
      </c>
      <c r="E359" s="52" t="s">
        <v>799</v>
      </c>
      <c r="F359" s="52">
        <v>28</v>
      </c>
      <c r="G359" s="52">
        <v>4</v>
      </c>
      <c r="H359" s="54">
        <f t="shared" ref="H359:H364" si="98">D359*F359</f>
        <v>36400</v>
      </c>
      <c r="I359" s="54">
        <f t="shared" ref="I359:I364" si="99">D359*G359</f>
        <v>5200</v>
      </c>
    </row>
    <row r="360" spans="1:9" hidden="1" outlineLevel="3">
      <c r="A360" s="52" t="s">
        <v>806</v>
      </c>
      <c r="B360" s="52" t="s">
        <v>790</v>
      </c>
      <c r="C360" s="53">
        <v>42115</v>
      </c>
      <c r="D360" s="52">
        <v>1280</v>
      </c>
      <c r="E360" s="52" t="s">
        <v>800</v>
      </c>
      <c r="F360" s="52">
        <v>42</v>
      </c>
      <c r="G360" s="52">
        <v>0</v>
      </c>
      <c r="H360" s="54">
        <f t="shared" si="98"/>
        <v>53760</v>
      </c>
      <c r="I360" s="54">
        <f t="shared" si="99"/>
        <v>0</v>
      </c>
    </row>
    <row r="361" spans="1:9" hidden="1" outlineLevel="3">
      <c r="A361" s="52" t="s">
        <v>806</v>
      </c>
      <c r="B361" s="52" t="s">
        <v>790</v>
      </c>
      <c r="C361" s="55">
        <v>42128</v>
      </c>
      <c r="D361" s="52">
        <v>1200</v>
      </c>
      <c r="E361" s="52" t="s">
        <v>794</v>
      </c>
      <c r="F361" s="52">
        <v>23</v>
      </c>
      <c r="G361" s="52">
        <v>2</v>
      </c>
      <c r="H361" s="54">
        <f t="shared" si="98"/>
        <v>27600</v>
      </c>
      <c r="I361" s="54">
        <f t="shared" si="99"/>
        <v>2400</v>
      </c>
    </row>
    <row r="362" spans="1:9" hidden="1" outlineLevel="3">
      <c r="A362" s="52" t="s">
        <v>806</v>
      </c>
      <c r="B362" s="52" t="s">
        <v>790</v>
      </c>
      <c r="C362" s="55">
        <v>42169</v>
      </c>
      <c r="D362" s="52">
        <v>1200</v>
      </c>
      <c r="E362" s="52" t="s">
        <v>789</v>
      </c>
      <c r="F362" s="52">
        <v>46</v>
      </c>
      <c r="G362" s="52">
        <v>2</v>
      </c>
      <c r="H362" s="54">
        <f t="shared" si="98"/>
        <v>55200</v>
      </c>
      <c r="I362" s="54">
        <f t="shared" si="99"/>
        <v>2400</v>
      </c>
    </row>
    <row r="363" spans="1:9" hidden="1" outlineLevel="3">
      <c r="A363" s="52" t="s">
        <v>806</v>
      </c>
      <c r="B363" s="52" t="s">
        <v>790</v>
      </c>
      <c r="C363" s="55">
        <v>42312</v>
      </c>
      <c r="D363" s="52">
        <v>1250</v>
      </c>
      <c r="E363" s="52" t="s">
        <v>786</v>
      </c>
      <c r="F363" s="52">
        <v>47</v>
      </c>
      <c r="G363" s="52">
        <v>0</v>
      </c>
      <c r="H363" s="54">
        <f t="shared" si="98"/>
        <v>58750</v>
      </c>
      <c r="I363" s="54">
        <f t="shared" si="99"/>
        <v>0</v>
      </c>
    </row>
    <row r="364" spans="1:9" hidden="1" outlineLevel="3">
      <c r="A364" s="52" t="s">
        <v>806</v>
      </c>
      <c r="B364" s="52" t="s">
        <v>790</v>
      </c>
      <c r="C364" s="53">
        <v>42339</v>
      </c>
      <c r="D364" s="52">
        <v>1250</v>
      </c>
      <c r="E364" s="52" t="s">
        <v>783</v>
      </c>
      <c r="F364" s="52">
        <v>13</v>
      </c>
      <c r="G364" s="52">
        <v>0</v>
      </c>
      <c r="H364" s="54">
        <f t="shared" si="98"/>
        <v>16250</v>
      </c>
      <c r="I364" s="54">
        <f t="shared" si="99"/>
        <v>0</v>
      </c>
    </row>
    <row r="365" spans="1:9" outlineLevel="2" collapsed="1">
      <c r="A365" s="52"/>
      <c r="B365" s="399" t="s">
        <v>1519</v>
      </c>
      <c r="C365" s="53"/>
      <c r="D365" s="52"/>
      <c r="E365" s="52"/>
      <c r="F365" s="52">
        <f>SUBTOTAL(9,F359:F364)</f>
        <v>199</v>
      </c>
      <c r="G365" s="52">
        <f>SUBTOTAL(9,G359:G364)</f>
        <v>8</v>
      </c>
      <c r="H365" s="54">
        <f>SUBTOTAL(9,H359:H364)</f>
        <v>247960</v>
      </c>
      <c r="I365" s="54">
        <f>SUBTOTAL(9,I359:I364)</f>
        <v>10000</v>
      </c>
    </row>
    <row r="366" spans="1:9" hidden="1" outlineLevel="3">
      <c r="A366" s="52" t="s">
        <v>806</v>
      </c>
      <c r="B366" s="52" t="s">
        <v>798</v>
      </c>
      <c r="C366" s="55">
        <v>42062</v>
      </c>
      <c r="D366" s="52">
        <v>1750</v>
      </c>
      <c r="E366" s="52" t="s">
        <v>794</v>
      </c>
      <c r="F366" s="52">
        <v>38</v>
      </c>
      <c r="G366" s="52">
        <v>0</v>
      </c>
      <c r="H366" s="54">
        <f t="shared" ref="H366:H371" si="100">D366*F366</f>
        <v>66500</v>
      </c>
      <c r="I366" s="54">
        <f t="shared" ref="I366:I371" si="101">D366*G366</f>
        <v>0</v>
      </c>
    </row>
    <row r="367" spans="1:9" hidden="1" outlineLevel="3">
      <c r="A367" s="52" t="s">
        <v>806</v>
      </c>
      <c r="B367" s="52" t="s">
        <v>798</v>
      </c>
      <c r="C367" s="53">
        <v>42087</v>
      </c>
      <c r="D367" s="52">
        <v>1800</v>
      </c>
      <c r="E367" s="52" t="s">
        <v>799</v>
      </c>
      <c r="F367" s="52">
        <v>48</v>
      </c>
      <c r="G367" s="52">
        <v>4</v>
      </c>
      <c r="H367" s="54">
        <f t="shared" si="100"/>
        <v>86400</v>
      </c>
      <c r="I367" s="54">
        <f t="shared" si="101"/>
        <v>7200</v>
      </c>
    </row>
    <row r="368" spans="1:9" hidden="1" outlineLevel="3">
      <c r="A368" s="52" t="s">
        <v>806</v>
      </c>
      <c r="B368" s="52" t="s">
        <v>798</v>
      </c>
      <c r="C368" s="55">
        <v>42107</v>
      </c>
      <c r="D368" s="52">
        <v>1700</v>
      </c>
      <c r="E368" s="52" t="s">
        <v>789</v>
      </c>
      <c r="F368" s="52">
        <v>45</v>
      </c>
      <c r="G368" s="52">
        <v>2</v>
      </c>
      <c r="H368" s="54">
        <f t="shared" si="100"/>
        <v>76500</v>
      </c>
      <c r="I368" s="54">
        <f t="shared" si="101"/>
        <v>3400</v>
      </c>
    </row>
    <row r="369" spans="1:9" hidden="1" outlineLevel="3">
      <c r="A369" s="52" t="s">
        <v>806</v>
      </c>
      <c r="B369" s="52" t="s">
        <v>798</v>
      </c>
      <c r="C369" s="55">
        <v>42192</v>
      </c>
      <c r="D369" s="52">
        <v>1700</v>
      </c>
      <c r="E369" s="52" t="s">
        <v>786</v>
      </c>
      <c r="F369" s="52">
        <v>16</v>
      </c>
      <c r="G369" s="52">
        <v>2</v>
      </c>
      <c r="H369" s="54">
        <f t="shared" si="100"/>
        <v>27200</v>
      </c>
      <c r="I369" s="54">
        <f t="shared" si="101"/>
        <v>3400</v>
      </c>
    </row>
    <row r="370" spans="1:9" hidden="1" outlineLevel="3">
      <c r="A370" s="52" t="s">
        <v>806</v>
      </c>
      <c r="B370" s="52" t="s">
        <v>798</v>
      </c>
      <c r="C370" s="53">
        <v>42222</v>
      </c>
      <c r="D370" s="52">
        <v>1700</v>
      </c>
      <c r="E370" s="52" t="s">
        <v>800</v>
      </c>
      <c r="F370" s="52">
        <v>42</v>
      </c>
      <c r="G370" s="52">
        <v>3</v>
      </c>
      <c r="H370" s="54">
        <f t="shared" si="100"/>
        <v>71400</v>
      </c>
      <c r="I370" s="54">
        <f t="shared" si="101"/>
        <v>5100</v>
      </c>
    </row>
    <row r="371" spans="1:9" hidden="1" outlineLevel="3">
      <c r="A371" s="52" t="s">
        <v>806</v>
      </c>
      <c r="B371" s="52" t="s">
        <v>798</v>
      </c>
      <c r="C371" s="53">
        <v>42249</v>
      </c>
      <c r="D371" s="52">
        <v>1700</v>
      </c>
      <c r="E371" s="52" t="s">
        <v>783</v>
      </c>
      <c r="F371" s="52">
        <v>50</v>
      </c>
      <c r="G371" s="52">
        <v>4</v>
      </c>
      <c r="H371" s="54">
        <f t="shared" si="100"/>
        <v>85000</v>
      </c>
      <c r="I371" s="54">
        <f t="shared" si="101"/>
        <v>6800</v>
      </c>
    </row>
    <row r="372" spans="1:9" outlineLevel="2" collapsed="1">
      <c r="A372" s="52"/>
      <c r="B372" s="399" t="s">
        <v>1521</v>
      </c>
      <c r="C372" s="53"/>
      <c r="D372" s="52"/>
      <c r="E372" s="52"/>
      <c r="F372" s="52">
        <f>SUBTOTAL(9,F366:F371)</f>
        <v>239</v>
      </c>
      <c r="G372" s="52">
        <f>SUBTOTAL(9,G366:G371)</f>
        <v>15</v>
      </c>
      <c r="H372" s="54">
        <f>SUBTOTAL(9,H366:H371)</f>
        <v>413000</v>
      </c>
      <c r="I372" s="54">
        <f>SUBTOTAL(9,I366:I371)</f>
        <v>25900</v>
      </c>
    </row>
    <row r="373" spans="1:9" hidden="1" outlineLevel="3">
      <c r="A373" s="52" t="s">
        <v>806</v>
      </c>
      <c r="B373" s="52" t="s">
        <v>802</v>
      </c>
      <c r="C373" s="53">
        <v>42057</v>
      </c>
      <c r="D373" s="52">
        <v>2000</v>
      </c>
      <c r="E373" s="52" t="s">
        <v>783</v>
      </c>
      <c r="F373" s="52">
        <v>24</v>
      </c>
      <c r="G373" s="52">
        <v>3</v>
      </c>
      <c r="H373" s="54">
        <f t="shared" ref="H373:H378" si="102">D373*F373</f>
        <v>48000</v>
      </c>
      <c r="I373" s="54">
        <f t="shared" ref="I373:I378" si="103">D373*G373</f>
        <v>6000</v>
      </c>
    </row>
    <row r="374" spans="1:9" hidden="1" outlineLevel="3">
      <c r="A374" s="52" t="s">
        <v>806</v>
      </c>
      <c r="B374" s="52" t="s">
        <v>802</v>
      </c>
      <c r="C374" s="53">
        <v>42091</v>
      </c>
      <c r="D374" s="52">
        <v>2000</v>
      </c>
      <c r="E374" s="52" t="s">
        <v>800</v>
      </c>
      <c r="F374" s="52">
        <v>44</v>
      </c>
      <c r="G374" s="52">
        <v>4</v>
      </c>
      <c r="H374" s="54">
        <f t="shared" si="102"/>
        <v>88000</v>
      </c>
      <c r="I374" s="54">
        <f t="shared" si="103"/>
        <v>8000</v>
      </c>
    </row>
    <row r="375" spans="1:9" hidden="1" outlineLevel="3">
      <c r="A375" s="52" t="s">
        <v>806</v>
      </c>
      <c r="B375" s="52" t="s">
        <v>802</v>
      </c>
      <c r="C375" s="53">
        <v>42166</v>
      </c>
      <c r="D375" s="52">
        <v>2100</v>
      </c>
      <c r="E375" s="52" t="s">
        <v>799</v>
      </c>
      <c r="F375" s="52">
        <v>18</v>
      </c>
      <c r="G375" s="52">
        <v>4</v>
      </c>
      <c r="H375" s="54">
        <f t="shared" si="102"/>
        <v>37800</v>
      </c>
      <c r="I375" s="54">
        <f t="shared" si="103"/>
        <v>8400</v>
      </c>
    </row>
    <row r="376" spans="1:9" hidden="1" outlineLevel="3">
      <c r="A376" s="52" t="s">
        <v>806</v>
      </c>
      <c r="B376" s="52" t="s">
        <v>802</v>
      </c>
      <c r="C376" s="55">
        <v>42244</v>
      </c>
      <c r="D376" s="52">
        <v>1990</v>
      </c>
      <c r="E376" s="52" t="s">
        <v>794</v>
      </c>
      <c r="F376" s="52">
        <v>10</v>
      </c>
      <c r="G376" s="52">
        <v>1</v>
      </c>
      <c r="H376" s="54">
        <f t="shared" si="102"/>
        <v>19900</v>
      </c>
      <c r="I376" s="54">
        <f t="shared" si="103"/>
        <v>1990</v>
      </c>
    </row>
    <row r="377" spans="1:9" hidden="1" outlineLevel="3">
      <c r="A377" s="52" t="s">
        <v>806</v>
      </c>
      <c r="B377" s="52" t="s">
        <v>802</v>
      </c>
      <c r="C377" s="55">
        <v>42257</v>
      </c>
      <c r="D377" s="52">
        <v>2100</v>
      </c>
      <c r="E377" s="52" t="s">
        <v>789</v>
      </c>
      <c r="F377" s="52">
        <v>37</v>
      </c>
      <c r="G377" s="52">
        <v>0</v>
      </c>
      <c r="H377" s="54">
        <f t="shared" si="102"/>
        <v>77700</v>
      </c>
      <c r="I377" s="54">
        <f t="shared" si="103"/>
        <v>0</v>
      </c>
    </row>
    <row r="378" spans="1:9" hidden="1" outlineLevel="3">
      <c r="A378" s="52" t="s">
        <v>806</v>
      </c>
      <c r="B378" s="52" t="s">
        <v>802</v>
      </c>
      <c r="C378" s="55">
        <v>42356</v>
      </c>
      <c r="D378" s="52">
        <v>2000</v>
      </c>
      <c r="E378" s="52" t="s">
        <v>786</v>
      </c>
      <c r="F378" s="52">
        <v>50</v>
      </c>
      <c r="G378" s="52">
        <v>2</v>
      </c>
      <c r="H378" s="54">
        <f t="shared" si="102"/>
        <v>100000</v>
      </c>
      <c r="I378" s="54">
        <f t="shared" si="103"/>
        <v>4000</v>
      </c>
    </row>
    <row r="379" spans="1:9" outlineLevel="2" collapsed="1">
      <c r="A379" s="52"/>
      <c r="B379" s="399" t="s">
        <v>1520</v>
      </c>
      <c r="C379" s="55"/>
      <c r="D379" s="52"/>
      <c r="E379" s="52"/>
      <c r="F379" s="52">
        <f>SUBTOTAL(9,F373:F378)</f>
        <v>183</v>
      </c>
      <c r="G379" s="52">
        <f>SUBTOTAL(9,G373:G378)</f>
        <v>14</v>
      </c>
      <c r="H379" s="54">
        <f>SUBTOTAL(9,H373:H378)</f>
        <v>371400</v>
      </c>
      <c r="I379" s="54">
        <f>SUBTOTAL(9,I373:I378)</f>
        <v>28390</v>
      </c>
    </row>
    <row r="380" spans="1:9" hidden="1" outlineLevel="3">
      <c r="A380" s="52" t="s">
        <v>806</v>
      </c>
      <c r="B380" s="52" t="s">
        <v>788</v>
      </c>
      <c r="C380" s="55">
        <v>42074</v>
      </c>
      <c r="D380" s="52">
        <v>1350</v>
      </c>
      <c r="E380" s="52" t="s">
        <v>786</v>
      </c>
      <c r="F380" s="52">
        <v>32</v>
      </c>
      <c r="G380" s="52">
        <v>0</v>
      </c>
      <c r="H380" s="54">
        <f>D380*F380</f>
        <v>43200</v>
      </c>
      <c r="I380" s="54">
        <f>D380*G380</f>
        <v>0</v>
      </c>
    </row>
    <row r="381" spans="1:9" hidden="1" outlineLevel="3">
      <c r="A381" s="52" t="s">
        <v>806</v>
      </c>
      <c r="B381" s="52" t="s">
        <v>788</v>
      </c>
      <c r="C381" s="55">
        <v>42175</v>
      </c>
      <c r="D381" s="52">
        <v>1300</v>
      </c>
      <c r="E381" s="52" t="s">
        <v>789</v>
      </c>
      <c r="F381" s="52">
        <v>17</v>
      </c>
      <c r="G381" s="52">
        <v>2</v>
      </c>
      <c r="H381" s="54">
        <f>D381*F381</f>
        <v>22100</v>
      </c>
      <c r="I381" s="54">
        <f>D381*G381</f>
        <v>2600</v>
      </c>
    </row>
    <row r="382" spans="1:9" outlineLevel="2" collapsed="1">
      <c r="A382" s="400"/>
      <c r="B382" s="403" t="s">
        <v>1516</v>
      </c>
      <c r="C382" s="401"/>
      <c r="D382" s="400"/>
      <c r="E382" s="400"/>
      <c r="F382" s="400">
        <f>SUBTOTAL(9,F380:F381)</f>
        <v>49</v>
      </c>
      <c r="G382" s="400">
        <f>SUBTOTAL(9,G380:G381)</f>
        <v>2</v>
      </c>
      <c r="H382" s="402">
        <f>SUBTOTAL(9,H380:H381)</f>
        <v>65300</v>
      </c>
      <c r="I382" s="402">
        <f>SUBTOTAL(9,I380:I381)</f>
        <v>2600</v>
      </c>
    </row>
    <row r="383" spans="1:9" outlineLevel="1">
      <c r="A383" s="403" t="s">
        <v>1515</v>
      </c>
      <c r="B383" s="400"/>
      <c r="C383" s="401"/>
      <c r="D383" s="400"/>
      <c r="E383" s="400"/>
      <c r="F383" s="400">
        <f>SUBTOTAL(9,F345:F381)</f>
        <v>1051</v>
      </c>
      <c r="G383" s="400">
        <f>SUBTOTAL(9,G345:G381)</f>
        <v>59</v>
      </c>
      <c r="H383" s="402">
        <f>SUBTOTAL(9,H345:H381)</f>
        <v>1679770</v>
      </c>
      <c r="I383" s="402">
        <f>SUBTOTAL(9,I345:I381)</f>
        <v>97700</v>
      </c>
    </row>
    <row r="384" spans="1:9">
      <c r="A384" s="403" t="s">
        <v>1452</v>
      </c>
      <c r="B384" s="400"/>
      <c r="C384" s="401"/>
      <c r="D384" s="400"/>
      <c r="E384" s="400"/>
      <c r="F384" s="400">
        <f>SUBTOTAL(9,F2:F381)</f>
        <v>9567</v>
      </c>
      <c r="G384" s="400">
        <f>SUBTOTAL(9,G2:G381)</f>
        <v>626</v>
      </c>
      <c r="H384" s="402">
        <f>SUBTOTAL(9,H2:H381)</f>
        <v>26124050</v>
      </c>
      <c r="I384" s="402">
        <f>SUBTOTAL(9,I2:I381)</f>
        <v>1717810</v>
      </c>
    </row>
  </sheetData>
  <sortState xmlns:xlrd2="http://schemas.microsoft.com/office/spreadsheetml/2017/richdata2" ref="A2:I381">
    <sortCondition ref="A2:A381"/>
    <sortCondition ref="B2:B381"/>
  </sortState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604EF-367C-499F-99EE-C9FC1F578977}">
  <sheetPr>
    <tabColor rgb="FFC00000"/>
    <pageSetUpPr fitToPage="1"/>
  </sheetPr>
  <dimension ref="A1:I131"/>
  <sheetViews>
    <sheetView showGridLines="0" workbookViewId="0">
      <pane xSplit="2" ySplit="1" topLeftCell="E2" activePane="bottomRight" state="frozen"/>
      <selection activeCell="F26" sqref="F26"/>
      <selection pane="topRight" activeCell="F26" sqref="F26"/>
      <selection pane="bottomLeft" activeCell="F26" sqref="F26"/>
      <selection pane="bottomRight" activeCell="C8" sqref="C8"/>
    </sheetView>
  </sheetViews>
  <sheetFormatPr defaultColWidth="8.42578125" defaultRowHeight="13.5" customHeight="1" outlineLevelRow="3"/>
  <cols>
    <col min="1" max="1" width="4.140625" style="48" bestFit="1" customWidth="1"/>
    <col min="2" max="2" width="45.28515625" style="48" bestFit="1" customWidth="1"/>
    <col min="3" max="3" width="8.28515625" style="48" bestFit="1" customWidth="1"/>
    <col min="4" max="4" width="36.7109375" style="48" customWidth="1"/>
    <col min="5" max="5" width="23.7109375" style="48" customWidth="1"/>
    <col min="6" max="6" width="23.28515625" style="48" bestFit="1" customWidth="1"/>
    <col min="7" max="7" width="38.7109375" style="49" bestFit="1" customWidth="1"/>
    <col min="8" max="8" width="25.85546875" style="48" bestFit="1" customWidth="1"/>
    <col min="9" max="9" width="12.7109375" style="48" customWidth="1"/>
    <col min="10" max="16384" width="8.42578125" style="48"/>
  </cols>
  <sheetData>
    <row r="1" spans="1:9" s="46" customFormat="1" ht="39" customHeight="1">
      <c r="A1" s="5" t="s">
        <v>267</v>
      </c>
      <c r="B1" s="5" t="s">
        <v>268</v>
      </c>
      <c r="C1" s="5" t="s">
        <v>27</v>
      </c>
      <c r="D1" s="5" t="s">
        <v>269</v>
      </c>
      <c r="E1" s="5" t="s">
        <v>270</v>
      </c>
      <c r="F1" s="5" t="s">
        <v>271</v>
      </c>
      <c r="G1" s="5" t="s">
        <v>272</v>
      </c>
      <c r="H1" s="5" t="s">
        <v>273</v>
      </c>
      <c r="I1" s="5" t="s">
        <v>274</v>
      </c>
    </row>
    <row r="2" spans="1:9" ht="13.5" hidden="1" customHeight="1" outlineLevel="3">
      <c r="A2" s="3">
        <v>22</v>
      </c>
      <c r="B2" s="3" t="s">
        <v>380</v>
      </c>
      <c r="C2" s="3" t="s">
        <v>305</v>
      </c>
      <c r="D2" s="3" t="s">
        <v>325</v>
      </c>
      <c r="E2" s="3" t="s">
        <v>326</v>
      </c>
      <c r="F2" s="3" t="s">
        <v>310</v>
      </c>
      <c r="G2" s="3" t="s">
        <v>381</v>
      </c>
      <c r="H2" s="3" t="s">
        <v>12</v>
      </c>
      <c r="I2" s="3">
        <v>70</v>
      </c>
    </row>
    <row r="3" spans="1:9" ht="13.5" customHeight="1" outlineLevel="2" collapsed="1">
      <c r="A3" s="3"/>
      <c r="B3" s="3"/>
      <c r="C3" s="3"/>
      <c r="D3" s="3"/>
      <c r="E3" s="3"/>
      <c r="F3" s="17" t="s">
        <v>1535</v>
      </c>
      <c r="G3" s="3"/>
      <c r="H3" s="3"/>
      <c r="I3" s="3">
        <f>SUBTOTAL(1,I2:I2)</f>
        <v>70</v>
      </c>
    </row>
    <row r="4" spans="1:9" ht="13.5" customHeight="1" outlineLevel="1">
      <c r="A4" s="3"/>
      <c r="B4" s="3"/>
      <c r="C4" s="3"/>
      <c r="D4" s="3"/>
      <c r="E4" s="3"/>
      <c r="F4" s="3"/>
      <c r="G4" s="17" t="s">
        <v>1527</v>
      </c>
      <c r="H4" s="3">
        <f>SUBTOTAL(3,H2:H2)</f>
        <v>1</v>
      </c>
      <c r="I4" s="3"/>
    </row>
    <row r="5" spans="1:9" ht="13.5" hidden="1" customHeight="1" outlineLevel="3">
      <c r="A5" s="3">
        <v>10</v>
      </c>
      <c r="B5" s="29" t="s">
        <v>309</v>
      </c>
      <c r="C5" s="3" t="s">
        <v>305</v>
      </c>
      <c r="D5" s="3" t="s">
        <v>306</v>
      </c>
      <c r="E5" s="3"/>
      <c r="F5" s="3" t="s">
        <v>310</v>
      </c>
      <c r="G5" s="3" t="s">
        <v>311</v>
      </c>
      <c r="H5" s="3" t="s">
        <v>308</v>
      </c>
      <c r="I5" s="3">
        <v>70</v>
      </c>
    </row>
    <row r="6" spans="1:9" ht="13.5" hidden="1" customHeight="1" outlineLevel="3">
      <c r="A6" s="3">
        <v>16</v>
      </c>
      <c r="B6" s="3" t="s">
        <v>324</v>
      </c>
      <c r="C6" s="3" t="s">
        <v>305</v>
      </c>
      <c r="D6" s="3" t="s">
        <v>325</v>
      </c>
      <c r="E6" s="3" t="s">
        <v>326</v>
      </c>
      <c r="F6" s="3" t="s">
        <v>310</v>
      </c>
      <c r="G6" s="3" t="s">
        <v>327</v>
      </c>
      <c r="H6" s="3" t="s">
        <v>308</v>
      </c>
      <c r="I6" s="3">
        <v>70</v>
      </c>
    </row>
    <row r="7" spans="1:9" ht="13.5" hidden="1" customHeight="1" outlineLevel="3">
      <c r="A7" s="3">
        <v>18</v>
      </c>
      <c r="B7" s="3" t="s">
        <v>330</v>
      </c>
      <c r="C7" s="3" t="s">
        <v>305</v>
      </c>
      <c r="D7" s="3" t="s">
        <v>325</v>
      </c>
      <c r="E7" s="3" t="s">
        <v>331</v>
      </c>
      <c r="F7" s="3" t="s">
        <v>310</v>
      </c>
      <c r="G7" s="3" t="s">
        <v>332</v>
      </c>
      <c r="H7" s="3" t="s">
        <v>308</v>
      </c>
      <c r="I7" s="3">
        <v>70</v>
      </c>
    </row>
    <row r="8" spans="1:9" ht="13.5" customHeight="1" outlineLevel="2" collapsed="1">
      <c r="A8" s="3"/>
      <c r="B8" s="3"/>
      <c r="C8" s="3"/>
      <c r="D8" s="3"/>
      <c r="E8" s="3"/>
      <c r="F8" s="17" t="s">
        <v>1535</v>
      </c>
      <c r="G8" s="3"/>
      <c r="H8" s="3"/>
      <c r="I8" s="3">
        <f>SUBTOTAL(1,I5:I7)</f>
        <v>70</v>
      </c>
    </row>
    <row r="9" spans="1:9" ht="13.5" customHeight="1" outlineLevel="1">
      <c r="A9" s="3"/>
      <c r="B9" s="3"/>
      <c r="C9" s="3"/>
      <c r="D9" s="3"/>
      <c r="E9" s="3"/>
      <c r="F9" s="3"/>
      <c r="G9" s="17" t="s">
        <v>1528</v>
      </c>
      <c r="H9" s="3">
        <f>SUBTOTAL(3,H5:H7)</f>
        <v>3</v>
      </c>
      <c r="I9" s="3"/>
    </row>
    <row r="10" spans="1:9" ht="13.5" hidden="1" customHeight="1" outlineLevel="3">
      <c r="A10" s="3">
        <v>28</v>
      </c>
      <c r="B10" s="3" t="s">
        <v>347</v>
      </c>
      <c r="C10" s="3" t="s">
        <v>305</v>
      </c>
      <c r="D10" s="3" t="s">
        <v>325</v>
      </c>
      <c r="E10" s="3" t="s">
        <v>331</v>
      </c>
      <c r="F10" s="3" t="s">
        <v>310</v>
      </c>
      <c r="G10" s="3" t="s">
        <v>348</v>
      </c>
      <c r="H10" s="3" t="s">
        <v>6</v>
      </c>
      <c r="I10" s="3">
        <v>65</v>
      </c>
    </row>
    <row r="11" spans="1:9" ht="13.5" customHeight="1" outlineLevel="2" collapsed="1">
      <c r="A11" s="3"/>
      <c r="B11" s="3"/>
      <c r="C11" s="3"/>
      <c r="D11" s="3"/>
      <c r="E11" s="3"/>
      <c r="F11" s="17" t="s">
        <v>1535</v>
      </c>
      <c r="G11" s="3"/>
      <c r="H11" s="3"/>
      <c r="I11" s="3">
        <f>SUBTOTAL(1,I10:I10)</f>
        <v>65</v>
      </c>
    </row>
    <row r="12" spans="1:9" ht="13.5" customHeight="1" outlineLevel="1">
      <c r="A12" s="3"/>
      <c r="B12" s="3"/>
      <c r="C12" s="3"/>
      <c r="D12" s="3"/>
      <c r="E12" s="3"/>
      <c r="F12" s="3"/>
      <c r="G12" s="17" t="s">
        <v>1529</v>
      </c>
      <c r="H12" s="3">
        <f>SUBTOTAL(3,H10:H10)</f>
        <v>1</v>
      </c>
      <c r="I12" s="3"/>
    </row>
    <row r="13" spans="1:9" ht="13.5" hidden="1" customHeight="1" outlineLevel="3">
      <c r="A13" s="3">
        <v>32</v>
      </c>
      <c r="B13" s="29" t="s">
        <v>358</v>
      </c>
      <c r="C13" s="3" t="s">
        <v>26</v>
      </c>
      <c r="D13" s="3" t="s">
        <v>298</v>
      </c>
      <c r="E13" s="3"/>
      <c r="F13" s="3" t="s">
        <v>342</v>
      </c>
      <c r="G13" s="3" t="s">
        <v>329</v>
      </c>
      <c r="H13" s="3" t="s">
        <v>0</v>
      </c>
      <c r="I13" s="3">
        <v>60</v>
      </c>
    </row>
    <row r="14" spans="1:9" ht="13.5" customHeight="1" outlineLevel="2" collapsed="1">
      <c r="A14" s="3"/>
      <c r="B14" s="29"/>
      <c r="C14" s="3"/>
      <c r="D14" s="3"/>
      <c r="E14" s="3"/>
      <c r="F14" s="17" t="s">
        <v>1536</v>
      </c>
      <c r="G14" s="3"/>
      <c r="H14" s="3"/>
      <c r="I14" s="3">
        <f>SUBTOTAL(1,I13:I13)</f>
        <v>60</v>
      </c>
    </row>
    <row r="15" spans="1:9" ht="13.5" customHeight="1" outlineLevel="1">
      <c r="A15" s="3"/>
      <c r="B15" s="29"/>
      <c r="C15" s="3"/>
      <c r="D15" s="3"/>
      <c r="E15" s="3"/>
      <c r="F15" s="3"/>
      <c r="G15" s="17" t="s">
        <v>1530</v>
      </c>
      <c r="H15" s="3">
        <f>SUBTOTAL(3,H13:H13)</f>
        <v>1</v>
      </c>
      <c r="I15" s="3"/>
    </row>
    <row r="16" spans="1:9" ht="13.5" hidden="1" customHeight="1" outlineLevel="3">
      <c r="A16" s="3">
        <v>25</v>
      </c>
      <c r="B16" s="3" t="s">
        <v>341</v>
      </c>
      <c r="C16" s="3" t="s">
        <v>26</v>
      </c>
      <c r="D16" s="3" t="s">
        <v>298</v>
      </c>
      <c r="E16" s="3"/>
      <c r="F16" s="3" t="s">
        <v>342</v>
      </c>
      <c r="G16" s="3" t="s">
        <v>343</v>
      </c>
      <c r="H16" s="3" t="s">
        <v>4</v>
      </c>
      <c r="I16" s="3">
        <v>60</v>
      </c>
    </row>
    <row r="17" spans="1:9" ht="13.5" customHeight="1" outlineLevel="2" collapsed="1">
      <c r="A17" s="3"/>
      <c r="B17" s="3"/>
      <c r="C17" s="3"/>
      <c r="D17" s="3"/>
      <c r="E17" s="3"/>
      <c r="F17" s="17" t="s">
        <v>1536</v>
      </c>
      <c r="G17" s="3"/>
      <c r="H17" s="3"/>
      <c r="I17" s="3">
        <f>SUBTOTAL(1,I16:I16)</f>
        <v>60</v>
      </c>
    </row>
    <row r="18" spans="1:9" ht="13.5" customHeight="1" outlineLevel="1">
      <c r="A18" s="3"/>
      <c r="B18" s="3"/>
      <c r="C18" s="3"/>
      <c r="D18" s="3"/>
      <c r="E18" s="3"/>
      <c r="F18" s="3"/>
      <c r="G18" s="17" t="s">
        <v>1531</v>
      </c>
      <c r="H18" s="3">
        <f>SUBTOTAL(3,H16:H16)</f>
        <v>1</v>
      </c>
      <c r="I18" s="3"/>
    </row>
    <row r="19" spans="1:9" ht="13.5" hidden="1" customHeight="1" outlineLevel="3">
      <c r="A19" s="3">
        <v>33</v>
      </c>
      <c r="B19" s="29" t="s">
        <v>359</v>
      </c>
      <c r="C19" s="3" t="s">
        <v>305</v>
      </c>
      <c r="D19" s="3" t="s">
        <v>306</v>
      </c>
      <c r="E19" s="3"/>
      <c r="F19" s="3" t="s">
        <v>360</v>
      </c>
      <c r="G19" s="3" t="s">
        <v>361</v>
      </c>
      <c r="H19" s="3" t="s">
        <v>6</v>
      </c>
      <c r="I19" s="3">
        <v>60</v>
      </c>
    </row>
    <row r="20" spans="1:9" ht="13.5" hidden="1" customHeight="1" outlineLevel="3">
      <c r="A20" s="3">
        <v>42</v>
      </c>
      <c r="B20" s="3" t="s">
        <v>370</v>
      </c>
      <c r="C20" s="3" t="s">
        <v>305</v>
      </c>
      <c r="D20" s="3" t="s">
        <v>325</v>
      </c>
      <c r="E20" s="3" t="s">
        <v>371</v>
      </c>
      <c r="F20" s="3" t="s">
        <v>360</v>
      </c>
      <c r="G20" s="3" t="s">
        <v>372</v>
      </c>
      <c r="H20" s="3" t="s">
        <v>6</v>
      </c>
      <c r="I20" s="3">
        <v>60</v>
      </c>
    </row>
    <row r="21" spans="1:9" ht="13.5" hidden="1" customHeight="1" outlineLevel="3">
      <c r="A21" s="3">
        <v>48</v>
      </c>
      <c r="B21" s="3" t="s">
        <v>382</v>
      </c>
      <c r="C21" s="3" t="s">
        <v>305</v>
      </c>
      <c r="D21" s="3" t="s">
        <v>325</v>
      </c>
      <c r="E21" s="3" t="s">
        <v>371</v>
      </c>
      <c r="F21" s="3" t="s">
        <v>360</v>
      </c>
      <c r="G21" s="3" t="s">
        <v>383</v>
      </c>
      <c r="H21" s="3" t="s">
        <v>6</v>
      </c>
      <c r="I21" s="3">
        <v>60</v>
      </c>
    </row>
    <row r="22" spans="1:9" ht="13.5" hidden="1" customHeight="1" outlineLevel="3">
      <c r="A22" s="3">
        <v>52</v>
      </c>
      <c r="B22" s="3" t="s">
        <v>387</v>
      </c>
      <c r="C22" s="3" t="s">
        <v>305</v>
      </c>
      <c r="D22" s="3" t="s">
        <v>306</v>
      </c>
      <c r="E22" s="3"/>
      <c r="F22" s="3" t="s">
        <v>360</v>
      </c>
      <c r="G22" s="3" t="s">
        <v>388</v>
      </c>
      <c r="H22" s="3" t="s">
        <v>6</v>
      </c>
      <c r="I22" s="3">
        <v>60</v>
      </c>
    </row>
    <row r="23" spans="1:9" ht="13.5" customHeight="1" outlineLevel="2" collapsed="1">
      <c r="A23" s="3"/>
      <c r="B23" s="3"/>
      <c r="C23" s="3"/>
      <c r="D23" s="3"/>
      <c r="E23" s="3"/>
      <c r="F23" s="17" t="s">
        <v>1537</v>
      </c>
      <c r="G23" s="3"/>
      <c r="H23" s="3"/>
      <c r="I23" s="3">
        <f>SUBTOTAL(1,I19:I22)</f>
        <v>60</v>
      </c>
    </row>
    <row r="24" spans="1:9" ht="13.5" customHeight="1" outlineLevel="1">
      <c r="A24" s="3"/>
      <c r="B24" s="3"/>
      <c r="C24" s="3"/>
      <c r="D24" s="3"/>
      <c r="E24" s="3"/>
      <c r="F24" s="3"/>
      <c r="G24" s="17" t="s">
        <v>1529</v>
      </c>
      <c r="H24" s="3">
        <f>SUBTOTAL(3,H19:H22)</f>
        <v>4</v>
      </c>
      <c r="I24" s="3"/>
    </row>
    <row r="25" spans="1:9" ht="13.5" hidden="1" customHeight="1" outlineLevel="3">
      <c r="A25" s="3">
        <v>20</v>
      </c>
      <c r="B25" s="29" t="s">
        <v>335</v>
      </c>
      <c r="C25" s="3" t="s">
        <v>26</v>
      </c>
      <c r="D25" s="3" t="s">
        <v>298</v>
      </c>
      <c r="E25" s="3"/>
      <c r="F25" s="3" t="s">
        <v>281</v>
      </c>
      <c r="G25" s="3" t="s">
        <v>336</v>
      </c>
      <c r="H25" s="3" t="s">
        <v>0</v>
      </c>
      <c r="I25" s="3">
        <v>50</v>
      </c>
    </row>
    <row r="26" spans="1:9" ht="13.5" customHeight="1" outlineLevel="2" collapsed="1">
      <c r="A26" s="3"/>
      <c r="B26" s="29"/>
      <c r="C26" s="3"/>
      <c r="D26" s="3"/>
      <c r="E26" s="3"/>
      <c r="F26" s="17" t="s">
        <v>1538</v>
      </c>
      <c r="G26" s="3"/>
      <c r="H26" s="3"/>
      <c r="I26" s="3">
        <f>SUBTOTAL(1,I25:I25)</f>
        <v>50</v>
      </c>
    </row>
    <row r="27" spans="1:9" ht="13.5" customHeight="1" outlineLevel="1">
      <c r="A27" s="3"/>
      <c r="B27" s="29"/>
      <c r="C27" s="3"/>
      <c r="D27" s="3"/>
      <c r="E27" s="3"/>
      <c r="F27" s="3"/>
      <c r="G27" s="17" t="s">
        <v>1530</v>
      </c>
      <c r="H27" s="3">
        <f>SUBTOTAL(3,H25:H25)</f>
        <v>1</v>
      </c>
      <c r="I27" s="3"/>
    </row>
    <row r="28" spans="1:9" ht="13.5" hidden="1" customHeight="1" outlineLevel="3">
      <c r="A28" s="3">
        <v>7</v>
      </c>
      <c r="B28" s="3" t="s">
        <v>297</v>
      </c>
      <c r="C28" s="3" t="s">
        <v>26</v>
      </c>
      <c r="D28" s="3" t="s">
        <v>298</v>
      </c>
      <c r="E28" s="3"/>
      <c r="F28" s="3" t="s">
        <v>281</v>
      </c>
      <c r="G28" s="3" t="s">
        <v>299</v>
      </c>
      <c r="H28" s="3" t="s">
        <v>281</v>
      </c>
      <c r="I28" s="3">
        <v>50</v>
      </c>
    </row>
    <row r="29" spans="1:9" ht="13.5" hidden="1" customHeight="1" outlineLevel="3">
      <c r="A29" s="3">
        <v>8</v>
      </c>
      <c r="B29" s="3" t="s">
        <v>300</v>
      </c>
      <c r="C29" s="3" t="s">
        <v>25</v>
      </c>
      <c r="D29" s="3" t="s">
        <v>301</v>
      </c>
      <c r="E29" s="3" t="s">
        <v>302</v>
      </c>
      <c r="F29" s="3" t="s">
        <v>281</v>
      </c>
      <c r="G29" s="3" t="s">
        <v>303</v>
      </c>
      <c r="H29" s="3" t="s">
        <v>281</v>
      </c>
      <c r="I29" s="3">
        <v>50</v>
      </c>
    </row>
    <row r="30" spans="1:9" ht="13.5" hidden="1" customHeight="1" outlineLevel="3">
      <c r="A30" s="3">
        <v>11</v>
      </c>
      <c r="B30" s="29" t="s">
        <v>312</v>
      </c>
      <c r="C30" s="3" t="s">
        <v>26</v>
      </c>
      <c r="D30" s="3" t="s">
        <v>313</v>
      </c>
      <c r="E30" s="3"/>
      <c r="F30" s="3" t="s">
        <v>281</v>
      </c>
      <c r="G30" s="3" t="s">
        <v>314</v>
      </c>
      <c r="H30" s="3" t="s">
        <v>281</v>
      </c>
      <c r="I30" s="3">
        <v>50</v>
      </c>
    </row>
    <row r="31" spans="1:9" ht="13.5" hidden="1" customHeight="1" outlineLevel="3">
      <c r="A31" s="3">
        <v>17</v>
      </c>
      <c r="B31" s="29" t="s">
        <v>328</v>
      </c>
      <c r="C31" s="3" t="s">
        <v>26</v>
      </c>
      <c r="D31" s="3" t="s">
        <v>298</v>
      </c>
      <c r="E31" s="3"/>
      <c r="F31" s="3" t="s">
        <v>281</v>
      </c>
      <c r="G31" s="3" t="s">
        <v>329</v>
      </c>
      <c r="H31" s="3" t="s">
        <v>281</v>
      </c>
      <c r="I31" s="3">
        <v>50</v>
      </c>
    </row>
    <row r="32" spans="1:9" ht="13.5" hidden="1" customHeight="1" outlineLevel="3">
      <c r="A32" s="3">
        <v>19</v>
      </c>
      <c r="B32" s="29" t="s">
        <v>334</v>
      </c>
      <c r="C32" s="3" t="s">
        <v>26</v>
      </c>
      <c r="D32" s="3" t="s">
        <v>298</v>
      </c>
      <c r="E32" s="3"/>
      <c r="F32" s="3" t="s">
        <v>281</v>
      </c>
      <c r="G32" s="3" t="s">
        <v>321</v>
      </c>
      <c r="H32" s="3" t="s">
        <v>281</v>
      </c>
      <c r="I32" s="3">
        <v>50</v>
      </c>
    </row>
    <row r="33" spans="1:9" ht="13.5" hidden="1" customHeight="1" outlineLevel="3">
      <c r="A33" s="3">
        <v>24</v>
      </c>
      <c r="B33" s="3" t="s">
        <v>340</v>
      </c>
      <c r="C33" s="3" t="s">
        <v>25</v>
      </c>
      <c r="D33" s="3" t="s">
        <v>301</v>
      </c>
      <c r="E33" s="3" t="s">
        <v>302</v>
      </c>
      <c r="F33" s="3" t="s">
        <v>281</v>
      </c>
      <c r="G33" s="3" t="s">
        <v>303</v>
      </c>
      <c r="H33" s="3" t="s">
        <v>281</v>
      </c>
      <c r="I33" s="3">
        <v>50</v>
      </c>
    </row>
    <row r="34" spans="1:9" ht="13.5" hidden="1" customHeight="1" outlineLevel="3">
      <c r="A34" s="3">
        <v>38</v>
      </c>
      <c r="B34" s="3" t="s">
        <v>365</v>
      </c>
      <c r="C34" s="3" t="s">
        <v>25</v>
      </c>
      <c r="D34" s="3" t="s">
        <v>317</v>
      </c>
      <c r="E34" s="3" t="s">
        <v>318</v>
      </c>
      <c r="F34" s="3" t="s">
        <v>281</v>
      </c>
      <c r="G34" s="3" t="s">
        <v>319</v>
      </c>
      <c r="H34" s="3" t="s">
        <v>281</v>
      </c>
      <c r="I34" s="3">
        <v>50</v>
      </c>
    </row>
    <row r="35" spans="1:9" ht="13.5" customHeight="1" outlineLevel="2" collapsed="1">
      <c r="A35" s="3"/>
      <c r="B35" s="3"/>
      <c r="C35" s="3"/>
      <c r="D35" s="3"/>
      <c r="E35" s="3"/>
      <c r="F35" s="17" t="s">
        <v>1538</v>
      </c>
      <c r="G35" s="3"/>
      <c r="H35" s="3"/>
      <c r="I35" s="3">
        <f>SUBTOTAL(1,I28:I34)</f>
        <v>50</v>
      </c>
    </row>
    <row r="36" spans="1:9" ht="13.5" customHeight="1" outlineLevel="1">
      <c r="A36" s="3"/>
      <c r="B36" s="3"/>
      <c r="C36" s="3"/>
      <c r="D36" s="3"/>
      <c r="E36" s="3"/>
      <c r="F36" s="3"/>
      <c r="G36" s="17" t="s">
        <v>1532</v>
      </c>
      <c r="H36" s="3">
        <f>SUBTOTAL(3,H28:H34)</f>
        <v>7</v>
      </c>
      <c r="I36" s="3"/>
    </row>
    <row r="37" spans="1:9" ht="13.5" hidden="1" customHeight="1" outlineLevel="3">
      <c r="A37" s="3">
        <v>9</v>
      </c>
      <c r="B37" s="3" t="s">
        <v>304</v>
      </c>
      <c r="C37" s="3" t="s">
        <v>305</v>
      </c>
      <c r="D37" s="3" t="s">
        <v>306</v>
      </c>
      <c r="E37" s="3"/>
      <c r="F37" s="3" t="s">
        <v>281</v>
      </c>
      <c r="G37" s="3" t="s">
        <v>307</v>
      </c>
      <c r="H37" s="3" t="s">
        <v>308</v>
      </c>
      <c r="I37" s="3">
        <v>50</v>
      </c>
    </row>
    <row r="38" spans="1:9" ht="13.5" customHeight="1" outlineLevel="2" collapsed="1">
      <c r="A38" s="3"/>
      <c r="B38" s="3"/>
      <c r="C38" s="3"/>
      <c r="D38" s="3"/>
      <c r="E38" s="3"/>
      <c r="F38" s="17" t="s">
        <v>1538</v>
      </c>
      <c r="G38" s="3"/>
      <c r="H38" s="3"/>
      <c r="I38" s="3">
        <f>SUBTOTAL(1,I37:I37)</f>
        <v>50</v>
      </c>
    </row>
    <row r="39" spans="1:9" ht="13.5" customHeight="1" outlineLevel="1">
      <c r="A39" s="3"/>
      <c r="B39" s="3"/>
      <c r="C39" s="3"/>
      <c r="D39" s="3"/>
      <c r="E39" s="3"/>
      <c r="F39" s="3"/>
      <c r="G39" s="17" t="s">
        <v>1528</v>
      </c>
      <c r="H39" s="3">
        <f>SUBTOTAL(3,H37:H37)</f>
        <v>1</v>
      </c>
      <c r="I39" s="3"/>
    </row>
    <row r="40" spans="1:9" ht="13.5" hidden="1" customHeight="1" outlineLevel="3">
      <c r="A40" s="3">
        <v>12</v>
      </c>
      <c r="B40" s="29" t="s">
        <v>315</v>
      </c>
      <c r="C40" s="3" t="s">
        <v>25</v>
      </c>
      <c r="D40" s="3" t="s">
        <v>301</v>
      </c>
      <c r="E40" s="3" t="s">
        <v>302</v>
      </c>
      <c r="F40" s="3" t="s">
        <v>281</v>
      </c>
      <c r="G40" s="3" t="s">
        <v>303</v>
      </c>
      <c r="H40" s="3" t="s">
        <v>4</v>
      </c>
      <c r="I40" s="3">
        <v>50</v>
      </c>
    </row>
    <row r="41" spans="1:9" ht="13.5" hidden="1" customHeight="1" outlineLevel="3">
      <c r="A41" s="3">
        <v>13</v>
      </c>
      <c r="B41" s="3" t="s">
        <v>316</v>
      </c>
      <c r="C41" s="3" t="s">
        <v>25</v>
      </c>
      <c r="D41" s="3" t="s">
        <v>317</v>
      </c>
      <c r="E41" s="3" t="s">
        <v>318</v>
      </c>
      <c r="F41" s="3" t="s">
        <v>281</v>
      </c>
      <c r="G41" s="3" t="s">
        <v>319</v>
      </c>
      <c r="H41" s="3" t="s">
        <v>4</v>
      </c>
      <c r="I41" s="3">
        <v>50</v>
      </c>
    </row>
    <row r="42" spans="1:9" ht="13.5" hidden="1" customHeight="1" outlineLevel="3">
      <c r="A42" s="3">
        <v>14</v>
      </c>
      <c r="B42" s="3" t="s">
        <v>320</v>
      </c>
      <c r="C42" s="3" t="s">
        <v>26</v>
      </c>
      <c r="D42" s="3" t="s">
        <v>298</v>
      </c>
      <c r="E42" s="3"/>
      <c r="F42" s="3" t="s">
        <v>281</v>
      </c>
      <c r="G42" s="3" t="s">
        <v>321</v>
      </c>
      <c r="H42" s="3" t="s">
        <v>4</v>
      </c>
      <c r="I42" s="3">
        <v>50</v>
      </c>
    </row>
    <row r="43" spans="1:9" ht="13.5" customHeight="1" outlineLevel="2" collapsed="1">
      <c r="A43" s="3"/>
      <c r="B43" s="3"/>
      <c r="C43" s="3"/>
      <c r="D43" s="3"/>
      <c r="E43" s="3"/>
      <c r="F43" s="17" t="s">
        <v>1538</v>
      </c>
      <c r="G43" s="3"/>
      <c r="H43" s="3"/>
      <c r="I43" s="3">
        <f>SUBTOTAL(1,I40:I42)</f>
        <v>50</v>
      </c>
    </row>
    <row r="44" spans="1:9" ht="13.5" customHeight="1" outlineLevel="1">
      <c r="A44" s="3"/>
      <c r="B44" s="3"/>
      <c r="C44" s="3"/>
      <c r="D44" s="3"/>
      <c r="E44" s="3"/>
      <c r="F44" s="3"/>
      <c r="G44" s="17" t="s">
        <v>1531</v>
      </c>
      <c r="H44" s="3">
        <f>SUBTOTAL(3,H40:H42)</f>
        <v>3</v>
      </c>
      <c r="I44" s="3"/>
    </row>
    <row r="45" spans="1:9" ht="13.5" hidden="1" customHeight="1" outlineLevel="3">
      <c r="A45" s="3">
        <v>21</v>
      </c>
      <c r="B45" s="3" t="s">
        <v>337</v>
      </c>
      <c r="C45" s="3" t="s">
        <v>25</v>
      </c>
      <c r="D45" s="3" t="s">
        <v>301</v>
      </c>
      <c r="E45" s="3" t="s">
        <v>302</v>
      </c>
      <c r="F45" s="3" t="s">
        <v>281</v>
      </c>
      <c r="G45" s="3" t="s">
        <v>303</v>
      </c>
      <c r="H45" s="3" t="s">
        <v>16</v>
      </c>
      <c r="I45" s="3">
        <v>40</v>
      </c>
    </row>
    <row r="46" spans="1:9" ht="13.5" customHeight="1" outlineLevel="2" collapsed="1">
      <c r="A46" s="3"/>
      <c r="B46" s="3"/>
      <c r="C46" s="3"/>
      <c r="D46" s="3"/>
      <c r="E46" s="3"/>
      <c r="F46" s="17" t="s">
        <v>1538</v>
      </c>
      <c r="G46" s="3"/>
      <c r="H46" s="3"/>
      <c r="I46" s="3">
        <f>SUBTOTAL(1,I45:I45)</f>
        <v>40</v>
      </c>
    </row>
    <row r="47" spans="1:9" ht="13.5" customHeight="1" outlineLevel="1">
      <c r="A47" s="3"/>
      <c r="B47" s="3"/>
      <c r="C47" s="3"/>
      <c r="D47" s="3"/>
      <c r="E47" s="3"/>
      <c r="F47" s="3"/>
      <c r="G47" s="17" t="s">
        <v>1533</v>
      </c>
      <c r="H47" s="3">
        <f>SUBTOTAL(3,H45:H45)</f>
        <v>1</v>
      </c>
      <c r="I47" s="3"/>
    </row>
    <row r="48" spans="1:9" ht="13.5" hidden="1" customHeight="1" outlineLevel="3">
      <c r="A48" s="3">
        <v>29</v>
      </c>
      <c r="B48" s="3" t="s">
        <v>349</v>
      </c>
      <c r="C48" s="3" t="s">
        <v>25</v>
      </c>
      <c r="D48" s="3" t="s">
        <v>301</v>
      </c>
      <c r="E48" s="3" t="s">
        <v>302</v>
      </c>
      <c r="F48" s="3" t="s">
        <v>2</v>
      </c>
      <c r="G48" s="3" t="s">
        <v>303</v>
      </c>
      <c r="H48" s="3" t="s">
        <v>308</v>
      </c>
      <c r="I48" s="3">
        <v>45</v>
      </c>
    </row>
    <row r="49" spans="1:9" ht="13.5" customHeight="1" outlineLevel="2" collapsed="1">
      <c r="A49" s="3"/>
      <c r="B49" s="3"/>
      <c r="C49" s="3"/>
      <c r="D49" s="3"/>
      <c r="E49" s="3"/>
      <c r="F49" s="17" t="s">
        <v>1539</v>
      </c>
      <c r="G49" s="3"/>
      <c r="H49" s="3"/>
      <c r="I49" s="3">
        <f>SUBTOTAL(1,I48:I48)</f>
        <v>45</v>
      </c>
    </row>
    <row r="50" spans="1:9" ht="13.5" customHeight="1" outlineLevel="1">
      <c r="A50" s="3"/>
      <c r="B50" s="3"/>
      <c r="C50" s="3"/>
      <c r="D50" s="3"/>
      <c r="E50" s="3"/>
      <c r="F50" s="3"/>
      <c r="G50" s="17" t="s">
        <v>1528</v>
      </c>
      <c r="H50" s="3">
        <f>SUBTOTAL(3,H48:H48)</f>
        <v>1</v>
      </c>
      <c r="I50" s="3"/>
    </row>
    <row r="51" spans="1:9" ht="13.5" hidden="1" customHeight="1" outlineLevel="3">
      <c r="A51" s="3">
        <v>34</v>
      </c>
      <c r="B51" s="29" t="s">
        <v>362</v>
      </c>
      <c r="C51" s="3" t="s">
        <v>25</v>
      </c>
      <c r="D51" s="3" t="s">
        <v>301</v>
      </c>
      <c r="E51" s="3" t="s">
        <v>302</v>
      </c>
      <c r="F51" s="3" t="s">
        <v>2</v>
      </c>
      <c r="G51" s="3" t="s">
        <v>303</v>
      </c>
      <c r="H51" s="3" t="s">
        <v>16</v>
      </c>
      <c r="I51" s="3">
        <v>40</v>
      </c>
    </row>
    <row r="52" spans="1:9" ht="13.5" hidden="1" customHeight="1" outlineLevel="3">
      <c r="A52" s="3">
        <v>40</v>
      </c>
      <c r="B52" s="3" t="s">
        <v>368</v>
      </c>
      <c r="C52" s="3" t="s">
        <v>25</v>
      </c>
      <c r="D52" s="3" t="s">
        <v>317</v>
      </c>
      <c r="E52" s="3" t="s">
        <v>318</v>
      </c>
      <c r="F52" s="3" t="s">
        <v>2</v>
      </c>
      <c r="G52" s="3" t="s">
        <v>319</v>
      </c>
      <c r="H52" s="3" t="s">
        <v>16</v>
      </c>
      <c r="I52" s="3">
        <v>40</v>
      </c>
    </row>
    <row r="53" spans="1:9" ht="13.5" customHeight="1" outlineLevel="2" collapsed="1">
      <c r="A53" s="3"/>
      <c r="B53" s="3"/>
      <c r="C53" s="3"/>
      <c r="D53" s="3"/>
      <c r="E53" s="3"/>
      <c r="F53" s="17" t="s">
        <v>1539</v>
      </c>
      <c r="G53" s="3"/>
      <c r="H53" s="3"/>
      <c r="I53" s="3">
        <f>SUBTOTAL(1,I51:I52)</f>
        <v>40</v>
      </c>
    </row>
    <row r="54" spans="1:9" ht="13.5" customHeight="1" outlineLevel="1">
      <c r="A54" s="3"/>
      <c r="B54" s="3"/>
      <c r="C54" s="3"/>
      <c r="D54" s="3"/>
      <c r="E54" s="3"/>
      <c r="F54" s="3"/>
      <c r="G54" s="17" t="s">
        <v>1533</v>
      </c>
      <c r="H54" s="3">
        <f>SUBTOTAL(3,H51:H52)</f>
        <v>2</v>
      </c>
      <c r="I54" s="3"/>
    </row>
    <row r="55" spans="1:9" ht="13.5" hidden="1" customHeight="1" outlineLevel="3">
      <c r="A55" s="3">
        <v>50</v>
      </c>
      <c r="B55" s="3" t="s">
        <v>385</v>
      </c>
      <c r="C55" s="3" t="s">
        <v>25</v>
      </c>
      <c r="D55" s="3" t="s">
        <v>301</v>
      </c>
      <c r="E55" s="3" t="s">
        <v>302</v>
      </c>
      <c r="F55" s="3" t="s">
        <v>308</v>
      </c>
      <c r="G55" s="3" t="s">
        <v>303</v>
      </c>
      <c r="H55" s="3" t="s">
        <v>308</v>
      </c>
      <c r="I55" s="3">
        <v>50</v>
      </c>
    </row>
    <row r="56" spans="1:9" ht="13.5" hidden="1" customHeight="1" outlineLevel="3">
      <c r="A56" s="3">
        <v>51</v>
      </c>
      <c r="B56" s="3" t="s">
        <v>386</v>
      </c>
      <c r="C56" s="3" t="s">
        <v>25</v>
      </c>
      <c r="D56" s="3" t="s">
        <v>301</v>
      </c>
      <c r="E56" s="3" t="s">
        <v>302</v>
      </c>
      <c r="F56" s="3" t="s">
        <v>308</v>
      </c>
      <c r="G56" s="3" t="s">
        <v>303</v>
      </c>
      <c r="H56" s="3" t="s">
        <v>308</v>
      </c>
      <c r="I56" s="3">
        <v>50</v>
      </c>
    </row>
    <row r="57" spans="1:9" ht="13.5" customHeight="1" outlineLevel="2" collapsed="1">
      <c r="A57" s="3"/>
      <c r="B57" s="3"/>
      <c r="C57" s="3"/>
      <c r="D57" s="3"/>
      <c r="E57" s="3"/>
      <c r="F57" s="17" t="s">
        <v>1540</v>
      </c>
      <c r="G57" s="3"/>
      <c r="H57" s="3"/>
      <c r="I57" s="3">
        <f>SUBTOTAL(1,I55:I56)</f>
        <v>50</v>
      </c>
    </row>
    <row r="58" spans="1:9" ht="13.5" customHeight="1" outlineLevel="1">
      <c r="A58" s="3"/>
      <c r="B58" s="3"/>
      <c r="C58" s="3"/>
      <c r="D58" s="3"/>
      <c r="E58" s="3"/>
      <c r="F58" s="3"/>
      <c r="G58" s="17" t="s">
        <v>1528</v>
      </c>
      <c r="H58" s="3">
        <f>SUBTOTAL(3,H55:H56)</f>
        <v>2</v>
      </c>
      <c r="I58" s="3"/>
    </row>
    <row r="59" spans="1:9" ht="13.5" hidden="1" customHeight="1" outlineLevel="3">
      <c r="A59" s="3">
        <v>44</v>
      </c>
      <c r="B59" s="3" t="s">
        <v>374</v>
      </c>
      <c r="C59" s="3" t="s">
        <v>25</v>
      </c>
      <c r="D59" s="3" t="s">
        <v>301</v>
      </c>
      <c r="E59" s="3" t="s">
        <v>302</v>
      </c>
      <c r="F59" s="3" t="s">
        <v>308</v>
      </c>
      <c r="G59" s="3" t="s">
        <v>303</v>
      </c>
      <c r="H59" s="3" t="s">
        <v>4</v>
      </c>
      <c r="I59" s="3">
        <v>50</v>
      </c>
    </row>
    <row r="60" spans="1:9" ht="13.5" customHeight="1" outlineLevel="2" collapsed="1">
      <c r="A60" s="3"/>
      <c r="B60" s="3"/>
      <c r="C60" s="3"/>
      <c r="D60" s="3"/>
      <c r="E60" s="3"/>
      <c r="F60" s="17" t="s">
        <v>1540</v>
      </c>
      <c r="G60" s="3"/>
      <c r="H60" s="3"/>
      <c r="I60" s="3">
        <f>SUBTOTAL(1,I59:I59)</f>
        <v>50</v>
      </c>
    </row>
    <row r="61" spans="1:9" ht="13.5" customHeight="1" outlineLevel="1">
      <c r="A61" s="3"/>
      <c r="B61" s="3"/>
      <c r="C61" s="3"/>
      <c r="D61" s="3"/>
      <c r="E61" s="3"/>
      <c r="F61" s="3"/>
      <c r="G61" s="17" t="s">
        <v>1531</v>
      </c>
      <c r="H61" s="3">
        <f>SUBTOTAL(3,H59:H59)</f>
        <v>1</v>
      </c>
      <c r="I61" s="3"/>
    </row>
    <row r="62" spans="1:9" ht="13.5" hidden="1" customHeight="1" outlineLevel="3">
      <c r="A62" s="3">
        <v>41</v>
      </c>
      <c r="B62" s="3" t="s">
        <v>369</v>
      </c>
      <c r="C62" s="3" t="s">
        <v>25</v>
      </c>
      <c r="D62" s="3" t="s">
        <v>317</v>
      </c>
      <c r="E62" s="3" t="s">
        <v>318</v>
      </c>
      <c r="F62" s="3" t="s">
        <v>308</v>
      </c>
      <c r="G62" s="3" t="s">
        <v>319</v>
      </c>
      <c r="H62" s="3" t="s">
        <v>6</v>
      </c>
      <c r="I62" s="3">
        <v>60</v>
      </c>
    </row>
    <row r="63" spans="1:9" ht="13.5" hidden="1" customHeight="1" outlineLevel="3">
      <c r="A63" s="3">
        <v>43</v>
      </c>
      <c r="B63" s="3" t="s">
        <v>373</v>
      </c>
      <c r="C63" s="3" t="s">
        <v>25</v>
      </c>
      <c r="D63" s="3" t="s">
        <v>317</v>
      </c>
      <c r="E63" s="3" t="s">
        <v>318</v>
      </c>
      <c r="F63" s="3" t="s">
        <v>308</v>
      </c>
      <c r="G63" s="3" t="s">
        <v>319</v>
      </c>
      <c r="H63" s="3" t="s">
        <v>6</v>
      </c>
      <c r="I63" s="3">
        <v>60</v>
      </c>
    </row>
    <row r="64" spans="1:9" ht="13.5" customHeight="1" outlineLevel="2" collapsed="1">
      <c r="A64" s="3"/>
      <c r="B64" s="3"/>
      <c r="C64" s="3"/>
      <c r="D64" s="3"/>
      <c r="E64" s="3"/>
      <c r="F64" s="17" t="s">
        <v>1540</v>
      </c>
      <c r="G64" s="3"/>
      <c r="H64" s="3"/>
      <c r="I64" s="3">
        <f>SUBTOTAL(1,I62:I63)</f>
        <v>60</v>
      </c>
    </row>
    <row r="65" spans="1:9" ht="13.5" customHeight="1" outlineLevel="1">
      <c r="A65" s="3"/>
      <c r="B65" s="3"/>
      <c r="C65" s="3"/>
      <c r="D65" s="3"/>
      <c r="E65" s="3"/>
      <c r="F65" s="3"/>
      <c r="G65" s="17" t="s">
        <v>1529</v>
      </c>
      <c r="H65" s="3">
        <f>SUBTOTAL(3,H62:H63)</f>
        <v>2</v>
      </c>
      <c r="I65" s="3"/>
    </row>
    <row r="66" spans="1:9" ht="13.5" hidden="1" customHeight="1" outlineLevel="3">
      <c r="A66" s="3">
        <v>37</v>
      </c>
      <c r="B66" s="3" t="s">
        <v>366</v>
      </c>
      <c r="C66" s="3" t="s">
        <v>26</v>
      </c>
      <c r="D66" s="3" t="s">
        <v>298</v>
      </c>
      <c r="E66" s="3"/>
      <c r="F66" s="3" t="s">
        <v>12</v>
      </c>
      <c r="G66" s="3" t="s">
        <v>345</v>
      </c>
      <c r="H66" s="3" t="s">
        <v>12</v>
      </c>
      <c r="I66" s="3">
        <v>100</v>
      </c>
    </row>
    <row r="67" spans="1:9" ht="13.5" hidden="1" customHeight="1" outlineLevel="3">
      <c r="A67" s="3">
        <v>39</v>
      </c>
      <c r="B67" s="3" t="s">
        <v>367</v>
      </c>
      <c r="C67" s="3" t="s">
        <v>26</v>
      </c>
      <c r="D67" s="3" t="s">
        <v>298</v>
      </c>
      <c r="E67" s="3"/>
      <c r="F67" s="3" t="s">
        <v>12</v>
      </c>
      <c r="G67" s="3" t="s">
        <v>343</v>
      </c>
      <c r="H67" s="3" t="s">
        <v>12</v>
      </c>
      <c r="I67" s="3">
        <v>100</v>
      </c>
    </row>
    <row r="68" spans="1:9" ht="13.5" hidden="1" customHeight="1" outlineLevel="3">
      <c r="A68" s="3">
        <v>55</v>
      </c>
      <c r="B68" s="3" t="s">
        <v>393</v>
      </c>
      <c r="C68" s="3" t="s">
        <v>26</v>
      </c>
      <c r="D68" s="3" t="s">
        <v>298</v>
      </c>
      <c r="E68" s="3"/>
      <c r="F68" s="3" t="s">
        <v>12</v>
      </c>
      <c r="G68" s="3" t="s">
        <v>394</v>
      </c>
      <c r="H68" s="3" t="s">
        <v>12</v>
      </c>
      <c r="I68" s="3">
        <v>100</v>
      </c>
    </row>
    <row r="69" spans="1:9" ht="13.5" hidden="1" customHeight="1" outlineLevel="3">
      <c r="A69" s="3">
        <v>56</v>
      </c>
      <c r="B69" s="3" t="s">
        <v>395</v>
      </c>
      <c r="C69" s="3" t="s">
        <v>26</v>
      </c>
      <c r="D69" s="3" t="s">
        <v>298</v>
      </c>
      <c r="E69" s="3"/>
      <c r="F69" s="3" t="s">
        <v>12</v>
      </c>
      <c r="G69" s="3" t="s">
        <v>345</v>
      </c>
      <c r="H69" s="3" t="s">
        <v>12</v>
      </c>
      <c r="I69" s="3">
        <v>100</v>
      </c>
    </row>
    <row r="70" spans="1:9" ht="13.5" hidden="1" customHeight="1" outlineLevel="3">
      <c r="A70" s="3">
        <v>57</v>
      </c>
      <c r="B70" s="3" t="s">
        <v>396</v>
      </c>
      <c r="C70" s="3" t="s">
        <v>26</v>
      </c>
      <c r="D70" s="3" t="s">
        <v>298</v>
      </c>
      <c r="E70" s="3"/>
      <c r="F70" s="3" t="s">
        <v>12</v>
      </c>
      <c r="G70" s="3" t="s">
        <v>345</v>
      </c>
      <c r="H70" s="3" t="s">
        <v>12</v>
      </c>
      <c r="I70" s="3">
        <v>100</v>
      </c>
    </row>
    <row r="71" spans="1:9" ht="13.5" hidden="1" customHeight="1" outlineLevel="3">
      <c r="A71" s="3">
        <v>61</v>
      </c>
      <c r="B71" s="3" t="s">
        <v>401</v>
      </c>
      <c r="C71" s="3" t="s">
        <v>26</v>
      </c>
      <c r="D71" s="3" t="s">
        <v>298</v>
      </c>
      <c r="E71" s="3"/>
      <c r="F71" s="3" t="s">
        <v>12</v>
      </c>
      <c r="G71" s="3" t="s">
        <v>402</v>
      </c>
      <c r="H71" s="3" t="s">
        <v>12</v>
      </c>
      <c r="I71" s="3">
        <v>100</v>
      </c>
    </row>
    <row r="72" spans="1:9" ht="13.5" hidden="1" customHeight="1" outlineLevel="3">
      <c r="A72" s="3">
        <v>62</v>
      </c>
      <c r="B72" s="3" t="s">
        <v>333</v>
      </c>
      <c r="C72" s="3" t="s">
        <v>25</v>
      </c>
      <c r="D72" s="3" t="s">
        <v>301</v>
      </c>
      <c r="E72" s="3" t="s">
        <v>302</v>
      </c>
      <c r="F72" s="3" t="s">
        <v>12</v>
      </c>
      <c r="G72" s="3" t="s">
        <v>303</v>
      </c>
      <c r="H72" s="3" t="s">
        <v>12</v>
      </c>
      <c r="I72" s="3">
        <v>100</v>
      </c>
    </row>
    <row r="73" spans="1:9" ht="13.5" customHeight="1" outlineLevel="2" collapsed="1">
      <c r="A73" s="3"/>
      <c r="B73" s="3"/>
      <c r="C73" s="3"/>
      <c r="D73" s="3"/>
      <c r="E73" s="3"/>
      <c r="F73" s="17" t="s">
        <v>1541</v>
      </c>
      <c r="G73" s="3"/>
      <c r="H73" s="3"/>
      <c r="I73" s="3">
        <f>SUBTOTAL(1,I66:I72)</f>
        <v>100</v>
      </c>
    </row>
    <row r="74" spans="1:9" ht="13.5" hidden="1" customHeight="1" outlineLevel="3">
      <c r="A74" s="3">
        <v>66</v>
      </c>
      <c r="B74" s="3" t="s">
        <v>407</v>
      </c>
      <c r="C74" s="3" t="s">
        <v>25</v>
      </c>
      <c r="D74" s="3" t="s">
        <v>301</v>
      </c>
      <c r="E74" s="3" t="s">
        <v>302</v>
      </c>
      <c r="F74" s="3" t="s">
        <v>290</v>
      </c>
      <c r="G74" s="3" t="s">
        <v>303</v>
      </c>
      <c r="H74" s="3" t="s">
        <v>12</v>
      </c>
      <c r="I74" s="3">
        <v>20</v>
      </c>
    </row>
    <row r="75" spans="1:9" ht="13.5" hidden="1" customHeight="1" outlineLevel="3">
      <c r="A75" s="3">
        <v>67</v>
      </c>
      <c r="B75" s="3" t="s">
        <v>408</v>
      </c>
      <c r="C75" s="3" t="s">
        <v>25</v>
      </c>
      <c r="D75" s="3" t="s">
        <v>317</v>
      </c>
      <c r="E75" s="3" t="s">
        <v>318</v>
      </c>
      <c r="F75" s="3" t="s">
        <v>290</v>
      </c>
      <c r="G75" s="3" t="s">
        <v>319</v>
      </c>
      <c r="H75" s="3" t="s">
        <v>12</v>
      </c>
      <c r="I75" s="3">
        <v>20</v>
      </c>
    </row>
    <row r="76" spans="1:9" ht="13.5" customHeight="1" outlineLevel="2" collapsed="1">
      <c r="A76" s="3"/>
      <c r="B76" s="3"/>
      <c r="C76" s="3"/>
      <c r="D76" s="3"/>
      <c r="E76" s="3"/>
      <c r="F76" s="17" t="s">
        <v>1542</v>
      </c>
      <c r="G76" s="3"/>
      <c r="H76" s="3"/>
      <c r="I76" s="3">
        <f>SUBTOTAL(1,I74:I75)</f>
        <v>20</v>
      </c>
    </row>
    <row r="77" spans="1:9" ht="13.5" customHeight="1" outlineLevel="1">
      <c r="A77" s="3"/>
      <c r="B77" s="3"/>
      <c r="C77" s="3"/>
      <c r="D77" s="3"/>
      <c r="E77" s="3"/>
      <c r="F77" s="3"/>
      <c r="G77" s="17" t="s">
        <v>1527</v>
      </c>
      <c r="H77" s="3">
        <f>SUBTOTAL(3,H66:H75)</f>
        <v>9</v>
      </c>
      <c r="I77" s="3"/>
    </row>
    <row r="78" spans="1:9" ht="13.5" hidden="1" customHeight="1" outlineLevel="3">
      <c r="A78" s="3">
        <v>30</v>
      </c>
      <c r="B78" s="29" t="s">
        <v>350</v>
      </c>
      <c r="C78" s="3" t="s">
        <v>351</v>
      </c>
      <c r="D78" s="3" t="s">
        <v>352</v>
      </c>
      <c r="E78" s="3" t="s">
        <v>353</v>
      </c>
      <c r="F78" s="3" t="s">
        <v>290</v>
      </c>
      <c r="G78" s="3" t="s">
        <v>354</v>
      </c>
      <c r="H78" s="3" t="s">
        <v>355</v>
      </c>
      <c r="I78" s="3">
        <v>30</v>
      </c>
    </row>
    <row r="79" spans="1:9" ht="13.5" customHeight="1" outlineLevel="2">
      <c r="A79" s="3"/>
      <c r="B79" s="29"/>
      <c r="C79" s="3"/>
      <c r="D79" s="3"/>
      <c r="E79" s="3"/>
      <c r="F79" s="17" t="s">
        <v>1542</v>
      </c>
      <c r="G79" s="3"/>
      <c r="H79" s="3"/>
      <c r="I79" s="3">
        <f>SUBTOTAL(1,I78:I78)</f>
        <v>30</v>
      </c>
    </row>
    <row r="80" spans="1:9" ht="13.5" customHeight="1" outlineLevel="1">
      <c r="A80" s="3"/>
      <c r="B80" s="29"/>
      <c r="C80" s="3"/>
      <c r="D80" s="3"/>
      <c r="E80" s="3"/>
      <c r="F80" s="3"/>
      <c r="G80" s="17" t="s">
        <v>1534</v>
      </c>
      <c r="H80" s="3">
        <f>SUBTOTAL(3,H78:H78)</f>
        <v>1</v>
      </c>
      <c r="I80" s="3"/>
    </row>
    <row r="81" spans="1:9" ht="13.5" hidden="1" customHeight="1" outlineLevel="3">
      <c r="A81" s="3">
        <v>4</v>
      </c>
      <c r="B81" s="3" t="s">
        <v>288</v>
      </c>
      <c r="C81" s="3" t="s">
        <v>276</v>
      </c>
      <c r="D81" s="3" t="s">
        <v>277</v>
      </c>
      <c r="E81" s="3" t="s">
        <v>289</v>
      </c>
      <c r="F81" s="3" t="s">
        <v>290</v>
      </c>
      <c r="G81" s="3" t="s">
        <v>291</v>
      </c>
      <c r="H81" s="3" t="s">
        <v>281</v>
      </c>
      <c r="I81" s="3">
        <v>30</v>
      </c>
    </row>
    <row r="82" spans="1:9" ht="13.5" hidden="1" customHeight="1" outlineLevel="3">
      <c r="A82" s="3">
        <v>5</v>
      </c>
      <c r="B82" s="29" t="s">
        <v>292</v>
      </c>
      <c r="C82" s="3" t="s">
        <v>276</v>
      </c>
      <c r="D82" s="3" t="s">
        <v>277</v>
      </c>
      <c r="E82" s="3" t="s">
        <v>289</v>
      </c>
      <c r="F82" s="3" t="s">
        <v>290</v>
      </c>
      <c r="G82" s="3" t="s">
        <v>291</v>
      </c>
      <c r="H82" s="3" t="s">
        <v>281</v>
      </c>
      <c r="I82" s="3">
        <v>30</v>
      </c>
    </row>
    <row r="83" spans="1:9" ht="13.5" hidden="1" customHeight="1" outlineLevel="3">
      <c r="A83" s="3">
        <v>6</v>
      </c>
      <c r="B83" s="3" t="s">
        <v>293</v>
      </c>
      <c r="C83" s="3" t="s">
        <v>294</v>
      </c>
      <c r="D83" s="3" t="s">
        <v>295</v>
      </c>
      <c r="E83" s="3"/>
      <c r="F83" s="3" t="s">
        <v>290</v>
      </c>
      <c r="G83" s="3" t="s">
        <v>296</v>
      </c>
      <c r="H83" s="3" t="s">
        <v>281</v>
      </c>
      <c r="I83" s="3">
        <v>30</v>
      </c>
    </row>
    <row r="84" spans="1:9" ht="13.5" hidden="1" customHeight="1" outlineLevel="3">
      <c r="A84" s="3">
        <v>15</v>
      </c>
      <c r="B84" s="3" t="s">
        <v>322</v>
      </c>
      <c r="C84" s="3" t="s">
        <v>276</v>
      </c>
      <c r="D84" s="3" t="s">
        <v>277</v>
      </c>
      <c r="E84" s="3" t="s">
        <v>278</v>
      </c>
      <c r="F84" s="3" t="s">
        <v>290</v>
      </c>
      <c r="G84" s="3" t="s">
        <v>323</v>
      </c>
      <c r="H84" s="3" t="s">
        <v>281</v>
      </c>
      <c r="I84" s="3">
        <v>30</v>
      </c>
    </row>
    <row r="85" spans="1:9" ht="13.5" hidden="1" customHeight="1" outlineLevel="3">
      <c r="A85" s="3">
        <v>31</v>
      </c>
      <c r="B85" s="29" t="s">
        <v>356</v>
      </c>
      <c r="C85" s="3" t="s">
        <v>276</v>
      </c>
      <c r="D85" s="3" t="s">
        <v>277</v>
      </c>
      <c r="E85" s="3" t="s">
        <v>289</v>
      </c>
      <c r="F85" s="3" t="s">
        <v>290</v>
      </c>
      <c r="G85" s="3" t="s">
        <v>357</v>
      </c>
      <c r="H85" s="3" t="s">
        <v>281</v>
      </c>
      <c r="I85" s="3">
        <v>30</v>
      </c>
    </row>
    <row r="86" spans="1:9" ht="13.5" hidden="1" customHeight="1" outlineLevel="3">
      <c r="A86" s="3">
        <v>35</v>
      </c>
      <c r="B86" s="29" t="s">
        <v>363</v>
      </c>
      <c r="C86" s="3" t="s">
        <v>294</v>
      </c>
      <c r="D86" s="3" t="s">
        <v>295</v>
      </c>
      <c r="E86" s="3"/>
      <c r="F86" s="3" t="s">
        <v>290</v>
      </c>
      <c r="G86" s="3" t="s">
        <v>296</v>
      </c>
      <c r="H86" s="3" t="s">
        <v>281</v>
      </c>
      <c r="I86" s="3">
        <v>30</v>
      </c>
    </row>
    <row r="87" spans="1:9" ht="13.5" hidden="1" customHeight="1" outlineLevel="3">
      <c r="A87" s="3">
        <v>36</v>
      </c>
      <c r="B87" s="3" t="s">
        <v>364</v>
      </c>
      <c r="C87" s="3" t="s">
        <v>294</v>
      </c>
      <c r="D87" s="3" t="s">
        <v>295</v>
      </c>
      <c r="E87" s="3"/>
      <c r="F87" s="3" t="s">
        <v>290</v>
      </c>
      <c r="G87" s="3" t="s">
        <v>296</v>
      </c>
      <c r="H87" s="3" t="s">
        <v>281</v>
      </c>
      <c r="I87" s="3">
        <v>30</v>
      </c>
    </row>
    <row r="88" spans="1:9" ht="13.5" hidden="1" customHeight="1" outlineLevel="3">
      <c r="A88" s="3">
        <v>45</v>
      </c>
      <c r="B88" s="3" t="s">
        <v>375</v>
      </c>
      <c r="C88" s="3" t="s">
        <v>276</v>
      </c>
      <c r="D88" s="3" t="s">
        <v>277</v>
      </c>
      <c r="E88" s="3" t="s">
        <v>278</v>
      </c>
      <c r="F88" s="3" t="s">
        <v>290</v>
      </c>
      <c r="G88" s="3" t="s">
        <v>376</v>
      </c>
      <c r="H88" s="3" t="s">
        <v>281</v>
      </c>
      <c r="I88" s="3">
        <v>30</v>
      </c>
    </row>
    <row r="89" spans="1:9" ht="13.5" hidden="1" customHeight="1" outlineLevel="3">
      <c r="A89" s="3">
        <v>46</v>
      </c>
      <c r="B89" s="3" t="s">
        <v>377</v>
      </c>
      <c r="C89" s="3" t="s">
        <v>294</v>
      </c>
      <c r="D89" s="3" t="s">
        <v>295</v>
      </c>
      <c r="E89" s="3"/>
      <c r="F89" s="3" t="s">
        <v>290</v>
      </c>
      <c r="G89" s="3" t="s">
        <v>378</v>
      </c>
      <c r="H89" s="3" t="s">
        <v>281</v>
      </c>
      <c r="I89" s="3">
        <v>30</v>
      </c>
    </row>
    <row r="90" spans="1:9" ht="13.5" hidden="1" customHeight="1" outlineLevel="3">
      <c r="A90" s="3">
        <v>47</v>
      </c>
      <c r="B90" s="3" t="s">
        <v>379</v>
      </c>
      <c r="C90" s="3" t="s">
        <v>294</v>
      </c>
      <c r="D90" s="3" t="s">
        <v>295</v>
      </c>
      <c r="E90" s="3"/>
      <c r="F90" s="3" t="s">
        <v>290</v>
      </c>
      <c r="G90" s="3" t="s">
        <v>378</v>
      </c>
      <c r="H90" s="3" t="s">
        <v>281</v>
      </c>
      <c r="I90" s="3">
        <v>30</v>
      </c>
    </row>
    <row r="91" spans="1:9" ht="13.5" hidden="1" customHeight="1" outlineLevel="3">
      <c r="A91" s="3">
        <v>49</v>
      </c>
      <c r="B91" s="3" t="s">
        <v>384</v>
      </c>
      <c r="C91" s="3" t="s">
        <v>294</v>
      </c>
      <c r="D91" s="3" t="s">
        <v>295</v>
      </c>
      <c r="E91" s="3"/>
      <c r="F91" s="3" t="s">
        <v>290</v>
      </c>
      <c r="G91" s="3" t="s">
        <v>296</v>
      </c>
      <c r="H91" s="3" t="s">
        <v>281</v>
      </c>
      <c r="I91" s="3">
        <v>30</v>
      </c>
    </row>
    <row r="92" spans="1:9" ht="13.5" hidden="1" customHeight="1" outlineLevel="3">
      <c r="A92" s="3">
        <v>53</v>
      </c>
      <c r="B92" s="3" t="s">
        <v>389</v>
      </c>
      <c r="C92" s="3" t="s">
        <v>276</v>
      </c>
      <c r="D92" s="3" t="s">
        <v>277</v>
      </c>
      <c r="E92" s="3" t="s">
        <v>390</v>
      </c>
      <c r="F92" s="3" t="s">
        <v>290</v>
      </c>
      <c r="G92" s="3" t="s">
        <v>391</v>
      </c>
      <c r="H92" s="3" t="s">
        <v>281</v>
      </c>
      <c r="I92" s="3">
        <v>30</v>
      </c>
    </row>
    <row r="93" spans="1:9" ht="13.5" hidden="1" customHeight="1" outlineLevel="3">
      <c r="A93" s="3">
        <v>54</v>
      </c>
      <c r="B93" s="3" t="s">
        <v>392</v>
      </c>
      <c r="C93" s="3" t="s">
        <v>276</v>
      </c>
      <c r="D93" s="3" t="s">
        <v>277</v>
      </c>
      <c r="E93" s="3" t="s">
        <v>390</v>
      </c>
      <c r="F93" s="3" t="s">
        <v>290</v>
      </c>
      <c r="G93" s="3" t="s">
        <v>391</v>
      </c>
      <c r="H93" s="3" t="s">
        <v>281</v>
      </c>
      <c r="I93" s="3">
        <v>30</v>
      </c>
    </row>
    <row r="94" spans="1:9" ht="13.5" customHeight="1" outlineLevel="2">
      <c r="A94" s="3"/>
      <c r="B94" s="3"/>
      <c r="C94" s="3"/>
      <c r="D94" s="3"/>
      <c r="E94" s="3"/>
      <c r="F94" s="17" t="s">
        <v>1542</v>
      </c>
      <c r="G94" s="3"/>
      <c r="H94" s="3"/>
      <c r="I94" s="3">
        <f>SUBTOTAL(1,I81:I93)</f>
        <v>30</v>
      </c>
    </row>
    <row r="95" spans="1:9" ht="13.5" customHeight="1" outlineLevel="1">
      <c r="A95" s="3"/>
      <c r="B95" s="3"/>
      <c r="C95" s="3"/>
      <c r="D95" s="3"/>
      <c r="E95" s="3"/>
      <c r="F95" s="3"/>
      <c r="G95" s="17" t="s">
        <v>1532</v>
      </c>
      <c r="H95" s="3">
        <f>SUBTOTAL(3,H81:H93)</f>
        <v>13</v>
      </c>
      <c r="I95" s="3"/>
    </row>
    <row r="96" spans="1:9" ht="13.5" hidden="1" customHeight="1" outlineLevel="3">
      <c r="A96" s="3">
        <v>58</v>
      </c>
      <c r="B96" s="3" t="s">
        <v>397</v>
      </c>
      <c r="C96" s="3" t="s">
        <v>276</v>
      </c>
      <c r="D96" s="3" t="s">
        <v>277</v>
      </c>
      <c r="E96" s="3" t="s">
        <v>289</v>
      </c>
      <c r="F96" s="3" t="s">
        <v>290</v>
      </c>
      <c r="G96" s="3" t="s">
        <v>291</v>
      </c>
      <c r="H96" s="3" t="s">
        <v>308</v>
      </c>
      <c r="I96" s="3">
        <v>20</v>
      </c>
    </row>
    <row r="97" spans="1:9" ht="13.5" hidden="1" customHeight="1" outlineLevel="3">
      <c r="A97" s="3">
        <v>60</v>
      </c>
      <c r="B97" s="29" t="s">
        <v>399</v>
      </c>
      <c r="C97" s="3" t="s">
        <v>276</v>
      </c>
      <c r="D97" s="3" t="s">
        <v>277</v>
      </c>
      <c r="E97" s="3" t="s">
        <v>289</v>
      </c>
      <c r="F97" s="3" t="s">
        <v>290</v>
      </c>
      <c r="G97" s="3" t="s">
        <v>400</v>
      </c>
      <c r="H97" s="3" t="s">
        <v>308</v>
      </c>
      <c r="I97" s="3">
        <v>20</v>
      </c>
    </row>
    <row r="98" spans="1:9" ht="13.5" hidden="1" customHeight="1" outlineLevel="3">
      <c r="A98" s="3">
        <v>63</v>
      </c>
      <c r="B98" s="3" t="s">
        <v>403</v>
      </c>
      <c r="C98" s="3" t="s">
        <v>276</v>
      </c>
      <c r="D98" s="3" t="s">
        <v>277</v>
      </c>
      <c r="E98" s="3" t="s">
        <v>390</v>
      </c>
      <c r="F98" s="3" t="s">
        <v>290</v>
      </c>
      <c r="G98" s="3" t="s">
        <v>391</v>
      </c>
      <c r="H98" s="3" t="s">
        <v>308</v>
      </c>
      <c r="I98" s="3">
        <v>20</v>
      </c>
    </row>
    <row r="99" spans="1:9" ht="13.5" hidden="1" customHeight="1" outlineLevel="3">
      <c r="A99" s="3">
        <v>64</v>
      </c>
      <c r="B99" s="3" t="s">
        <v>404</v>
      </c>
      <c r="C99" s="3" t="s">
        <v>276</v>
      </c>
      <c r="D99" s="3" t="s">
        <v>277</v>
      </c>
      <c r="E99" s="3" t="s">
        <v>390</v>
      </c>
      <c r="F99" s="3" t="s">
        <v>290</v>
      </c>
      <c r="G99" s="3" t="s">
        <v>391</v>
      </c>
      <c r="H99" s="3" t="s">
        <v>308</v>
      </c>
      <c r="I99" s="3">
        <v>20</v>
      </c>
    </row>
    <row r="100" spans="1:9" ht="13.5" customHeight="1" outlineLevel="2">
      <c r="A100" s="3"/>
      <c r="B100" s="3"/>
      <c r="C100" s="3"/>
      <c r="D100" s="3"/>
      <c r="E100" s="3"/>
      <c r="F100" s="17" t="s">
        <v>1542</v>
      </c>
      <c r="G100" s="3"/>
      <c r="H100" s="3"/>
      <c r="I100" s="3">
        <f>SUBTOTAL(1,I96:I99)</f>
        <v>20</v>
      </c>
    </row>
    <row r="101" spans="1:9" ht="13.5" customHeight="1" outlineLevel="1">
      <c r="A101" s="3"/>
      <c r="B101" s="3"/>
      <c r="C101" s="3"/>
      <c r="D101" s="3"/>
      <c r="E101" s="3"/>
      <c r="F101" s="3"/>
      <c r="G101" s="17" t="s">
        <v>1528</v>
      </c>
      <c r="H101" s="3">
        <f>SUBTOTAL(3,H96:H99)</f>
        <v>4</v>
      </c>
      <c r="I101" s="3"/>
    </row>
    <row r="102" spans="1:9" ht="13.5" hidden="1" customHeight="1" outlineLevel="3">
      <c r="A102" s="3">
        <v>65</v>
      </c>
      <c r="B102" s="29" t="s">
        <v>405</v>
      </c>
      <c r="C102" s="3" t="s">
        <v>276</v>
      </c>
      <c r="D102" s="3" t="s">
        <v>277</v>
      </c>
      <c r="E102" s="3" t="s">
        <v>289</v>
      </c>
      <c r="F102" s="3" t="s">
        <v>290</v>
      </c>
      <c r="G102" s="3" t="s">
        <v>406</v>
      </c>
      <c r="H102" s="3" t="s">
        <v>4</v>
      </c>
      <c r="I102" s="3">
        <v>15</v>
      </c>
    </row>
    <row r="103" spans="1:9" ht="13.5" hidden="1" customHeight="1" outlineLevel="3">
      <c r="A103" s="3">
        <v>68</v>
      </c>
      <c r="B103" s="29" t="s">
        <v>409</v>
      </c>
      <c r="C103" s="3" t="s">
        <v>276</v>
      </c>
      <c r="D103" s="3" t="s">
        <v>277</v>
      </c>
      <c r="E103" s="3" t="s">
        <v>289</v>
      </c>
      <c r="F103" s="3" t="s">
        <v>290</v>
      </c>
      <c r="G103" s="3" t="s">
        <v>357</v>
      </c>
      <c r="H103" s="3" t="s">
        <v>4</v>
      </c>
      <c r="I103" s="3">
        <v>15</v>
      </c>
    </row>
    <row r="104" spans="1:9" ht="13.5" customHeight="1" outlineLevel="2">
      <c r="A104" s="3"/>
      <c r="B104" s="29"/>
      <c r="C104" s="3"/>
      <c r="D104" s="3"/>
      <c r="E104" s="3"/>
      <c r="F104" s="17" t="s">
        <v>1542</v>
      </c>
      <c r="G104" s="3"/>
      <c r="H104" s="3"/>
      <c r="I104" s="3">
        <f>SUBTOTAL(1,I102:I103)</f>
        <v>15</v>
      </c>
    </row>
    <row r="105" spans="1:9" ht="13.5" customHeight="1" outlineLevel="1">
      <c r="A105" s="3"/>
      <c r="B105" s="29"/>
      <c r="C105" s="3"/>
      <c r="D105" s="3"/>
      <c r="E105" s="3"/>
      <c r="F105" s="3"/>
      <c r="G105" s="17" t="s">
        <v>1531</v>
      </c>
      <c r="H105" s="3">
        <f>SUBTOTAL(3,H102:H103)</f>
        <v>2</v>
      </c>
      <c r="I105" s="3"/>
    </row>
    <row r="106" spans="1:9" ht="13.5" hidden="1" customHeight="1" outlineLevel="3">
      <c r="A106" s="3">
        <v>59</v>
      </c>
      <c r="B106" s="3" t="s">
        <v>398</v>
      </c>
      <c r="C106" s="3" t="s">
        <v>25</v>
      </c>
      <c r="D106" s="3" t="s">
        <v>317</v>
      </c>
      <c r="E106" s="3" t="s">
        <v>318</v>
      </c>
      <c r="F106" s="3" t="s">
        <v>290</v>
      </c>
      <c r="G106" s="3" t="s">
        <v>319</v>
      </c>
      <c r="H106" s="3" t="s">
        <v>16</v>
      </c>
      <c r="I106" s="3">
        <v>15</v>
      </c>
    </row>
    <row r="107" spans="1:9" ht="13.5" customHeight="1" outlineLevel="2">
      <c r="A107" s="3"/>
      <c r="B107" s="3"/>
      <c r="C107" s="3"/>
      <c r="D107" s="3"/>
      <c r="E107" s="3"/>
      <c r="F107" s="17" t="s">
        <v>1542</v>
      </c>
      <c r="G107" s="3"/>
      <c r="H107" s="3"/>
      <c r="I107" s="3">
        <f>SUBTOTAL(1,I106:I106)</f>
        <v>15</v>
      </c>
    </row>
    <row r="108" spans="1:9" ht="13.5" customHeight="1" outlineLevel="1">
      <c r="A108" s="3"/>
      <c r="B108" s="3"/>
      <c r="C108" s="3"/>
      <c r="D108" s="3"/>
      <c r="E108" s="3"/>
      <c r="F108" s="3"/>
      <c r="G108" s="17" t="s">
        <v>1533</v>
      </c>
      <c r="H108" s="3">
        <f>SUBTOTAL(3,H106:H106)</f>
        <v>1</v>
      </c>
      <c r="I108" s="3"/>
    </row>
    <row r="109" spans="1:9" ht="13.5" hidden="1" customHeight="1" outlineLevel="3">
      <c r="A109" s="3">
        <v>1</v>
      </c>
      <c r="B109" s="29" t="s">
        <v>275</v>
      </c>
      <c r="C109" s="3" t="s">
        <v>276</v>
      </c>
      <c r="D109" s="3" t="s">
        <v>277</v>
      </c>
      <c r="E109" s="3" t="s">
        <v>278</v>
      </c>
      <c r="F109" s="3" t="s">
        <v>279</v>
      </c>
      <c r="G109" s="3" t="s">
        <v>280</v>
      </c>
      <c r="H109" s="3" t="s">
        <v>281</v>
      </c>
      <c r="I109" s="3">
        <v>30</v>
      </c>
    </row>
    <row r="110" spans="1:9" ht="13.5" hidden="1" customHeight="1" outlineLevel="3">
      <c r="A110" s="3">
        <v>2</v>
      </c>
      <c r="B110" s="3" t="s">
        <v>282</v>
      </c>
      <c r="C110" s="3" t="s">
        <v>283</v>
      </c>
      <c r="D110" s="3" t="s">
        <v>284</v>
      </c>
      <c r="E110" s="3"/>
      <c r="F110" s="3" t="s">
        <v>279</v>
      </c>
      <c r="G110" s="3" t="s">
        <v>285</v>
      </c>
      <c r="H110" s="3" t="s">
        <v>281</v>
      </c>
      <c r="I110" s="3">
        <v>30</v>
      </c>
    </row>
    <row r="111" spans="1:9" ht="13.5" hidden="1" customHeight="1" outlineLevel="3">
      <c r="A111" s="3">
        <v>3</v>
      </c>
      <c r="B111" s="3" t="s">
        <v>286</v>
      </c>
      <c r="C111" s="3" t="s">
        <v>276</v>
      </c>
      <c r="D111" s="3" t="s">
        <v>277</v>
      </c>
      <c r="E111" s="3" t="s">
        <v>278</v>
      </c>
      <c r="F111" s="3" t="s">
        <v>279</v>
      </c>
      <c r="G111" s="3" t="s">
        <v>287</v>
      </c>
      <c r="H111" s="3" t="s">
        <v>281</v>
      </c>
      <c r="I111" s="3">
        <v>30</v>
      </c>
    </row>
    <row r="112" spans="1:9" ht="13.5" customHeight="1" outlineLevel="2">
      <c r="A112" s="3"/>
      <c r="B112" s="3"/>
      <c r="C112" s="3"/>
      <c r="D112" s="3"/>
      <c r="E112" s="3"/>
      <c r="F112" s="17" t="s">
        <v>1543</v>
      </c>
      <c r="G112" s="3"/>
      <c r="H112" s="3"/>
      <c r="I112" s="3">
        <f>SUBTOTAL(1,I109:I111)</f>
        <v>30</v>
      </c>
    </row>
    <row r="113" spans="1:9" ht="13.5" customHeight="1" outlineLevel="1">
      <c r="A113" s="3"/>
      <c r="B113" s="3"/>
      <c r="C113" s="3"/>
      <c r="D113" s="3"/>
      <c r="E113" s="3"/>
      <c r="F113" s="3"/>
      <c r="G113" s="17" t="s">
        <v>1532</v>
      </c>
      <c r="H113" s="3">
        <f>SUBTOTAL(3,H109:H111)</f>
        <v>3</v>
      </c>
      <c r="I113" s="3"/>
    </row>
    <row r="114" spans="1:9" ht="13.5" hidden="1" customHeight="1" outlineLevel="3">
      <c r="A114" s="3">
        <v>23</v>
      </c>
      <c r="B114" s="3" t="s">
        <v>338</v>
      </c>
      <c r="C114" s="3" t="s">
        <v>26</v>
      </c>
      <c r="D114" s="3" t="s">
        <v>298</v>
      </c>
      <c r="E114" s="3"/>
      <c r="F114" s="3" t="s">
        <v>339</v>
      </c>
      <c r="G114" s="3" t="s">
        <v>336</v>
      </c>
      <c r="H114" s="3" t="s">
        <v>0</v>
      </c>
      <c r="I114" s="3">
        <v>55</v>
      </c>
    </row>
    <row r="115" spans="1:9" ht="13.5" hidden="1" customHeight="1" outlineLevel="3">
      <c r="A115" s="3">
        <v>26</v>
      </c>
      <c r="B115" s="3" t="s">
        <v>344</v>
      </c>
      <c r="C115" s="3" t="s">
        <v>26</v>
      </c>
      <c r="D115" s="3" t="s">
        <v>298</v>
      </c>
      <c r="E115" s="3"/>
      <c r="F115" s="3" t="s">
        <v>339</v>
      </c>
      <c r="G115" s="3" t="s">
        <v>345</v>
      </c>
      <c r="H115" s="3" t="s">
        <v>0</v>
      </c>
      <c r="I115" s="3">
        <v>55</v>
      </c>
    </row>
    <row r="116" spans="1:9" ht="13.5" hidden="1" customHeight="1" outlineLevel="3">
      <c r="A116" s="3">
        <v>27</v>
      </c>
      <c r="B116" s="3" t="s">
        <v>346</v>
      </c>
      <c r="C116" s="3" t="s">
        <v>26</v>
      </c>
      <c r="D116" s="3" t="s">
        <v>313</v>
      </c>
      <c r="E116" s="3"/>
      <c r="F116" s="3" t="s">
        <v>339</v>
      </c>
      <c r="G116" s="3" t="s">
        <v>314</v>
      </c>
      <c r="H116" s="3" t="s">
        <v>0</v>
      </c>
      <c r="I116" s="3">
        <v>55</v>
      </c>
    </row>
    <row r="117" spans="1:9" ht="13.5" customHeight="1" outlineLevel="2">
      <c r="A117" s="388"/>
      <c r="B117" s="388"/>
      <c r="C117" s="388"/>
      <c r="D117" s="388"/>
      <c r="E117" s="388"/>
      <c r="F117" s="389" t="s">
        <v>1544</v>
      </c>
      <c r="G117" s="388"/>
      <c r="H117" s="388"/>
      <c r="I117" s="388">
        <f>SUBTOTAL(1,I114:I116)</f>
        <v>55</v>
      </c>
    </row>
    <row r="118" spans="1:9" ht="13.5" customHeight="1" outlineLevel="1">
      <c r="A118" s="388"/>
      <c r="B118" s="388"/>
      <c r="C118" s="388"/>
      <c r="D118" s="388"/>
      <c r="E118" s="388"/>
      <c r="F118" s="388"/>
      <c r="G118" s="389" t="s">
        <v>1530</v>
      </c>
      <c r="H118" s="388">
        <f>SUBTOTAL(3,H114:H116)</f>
        <v>3</v>
      </c>
      <c r="I118" s="388"/>
    </row>
    <row r="119" spans="1:9" ht="13.5" customHeight="1">
      <c r="A119" s="388"/>
      <c r="B119" s="388"/>
      <c r="C119" s="388"/>
      <c r="D119" s="388"/>
      <c r="E119" s="388"/>
      <c r="F119" s="389" t="s">
        <v>1453</v>
      </c>
      <c r="G119" s="389"/>
      <c r="H119" s="388"/>
      <c r="I119" s="388">
        <f>SUBTOTAL(1,I2:I116)</f>
        <v>48.235294117647058</v>
      </c>
    </row>
    <row r="120" spans="1:9" ht="13.5" customHeight="1">
      <c r="A120" s="388"/>
      <c r="B120" s="388"/>
      <c r="C120" s="388"/>
      <c r="D120" s="388"/>
      <c r="E120" s="388"/>
      <c r="F120" s="388"/>
      <c r="G120" s="389" t="s">
        <v>1454</v>
      </c>
      <c r="H120" s="388">
        <f>SUBTOTAL(3,H2:H116)</f>
        <v>68</v>
      </c>
      <c r="I120" s="388"/>
    </row>
    <row r="123" spans="1:9" ht="13.5" customHeight="1">
      <c r="G123" s="48"/>
    </row>
    <row r="124" spans="1:9" ht="13.5" customHeight="1">
      <c r="G124" s="48"/>
    </row>
    <row r="125" spans="1:9" ht="13.5" customHeight="1">
      <c r="G125" s="48"/>
    </row>
    <row r="126" spans="1:9" ht="13.5" customHeight="1">
      <c r="G126" s="48"/>
    </row>
    <row r="127" spans="1:9" ht="13.5" customHeight="1">
      <c r="G127" s="48"/>
    </row>
    <row r="128" spans="1:9" ht="13.5" customHeight="1">
      <c r="G128" s="48"/>
    </row>
    <row r="129" spans="7:7" ht="13.5" customHeight="1">
      <c r="G129" s="48"/>
    </row>
    <row r="130" spans="7:7" ht="13.5" customHeight="1">
      <c r="G130" s="48"/>
    </row>
    <row r="131" spans="7:7" ht="13.5" customHeight="1">
      <c r="G131" s="48"/>
    </row>
  </sheetData>
  <sortState xmlns:xlrd2="http://schemas.microsoft.com/office/spreadsheetml/2017/richdata2" ref="A2:I116">
    <sortCondition ref="F2:F116"/>
    <sortCondition ref="H2:H116" customList="Руководитель проекта,Аналитик,Сейл,Консультант,Проектировщик,Технический писатель,Технический специалист,Тестировщик"/>
  </sortState>
  <pageMargins left="0.75" right="0.75" top="1" bottom="1" header="0.5" footer="0.5"/>
  <pageSetup paperSize="9" scale="43" orientation="portrait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55E77-2CEE-4FFB-A8A0-DDE60AB3AEFE}">
  <sheetPr>
    <tabColor rgb="FFFF0000"/>
  </sheetPr>
  <dimension ref="A1:H319"/>
  <sheetViews>
    <sheetView showGridLines="0" workbookViewId="0">
      <selection activeCell="F1" sqref="F1:H7"/>
    </sheetView>
  </sheetViews>
  <sheetFormatPr defaultRowHeight="15"/>
  <cols>
    <col min="1" max="1" width="20.5703125" style="56" customWidth="1"/>
    <col min="2" max="2" width="20.28515625" style="56" customWidth="1"/>
    <col min="3" max="5" width="9.140625" style="56"/>
    <col min="6" max="6" width="13.85546875" style="56" bestFit="1" customWidth="1"/>
    <col min="7" max="7" width="17.140625" style="56" bestFit="1" customWidth="1"/>
    <col min="8" max="8" width="14.28515625" style="56" customWidth="1"/>
    <col min="9" max="16384" width="9.140625" style="56"/>
  </cols>
  <sheetData>
    <row r="1" spans="1:8" ht="30">
      <c r="A1" s="5" t="s">
        <v>809</v>
      </c>
      <c r="B1" s="5" t="s">
        <v>777</v>
      </c>
      <c r="C1" s="5" t="s">
        <v>778</v>
      </c>
      <c r="F1" s="57"/>
      <c r="G1" s="56" t="s">
        <v>777</v>
      </c>
      <c r="H1" s="56" t="s">
        <v>778</v>
      </c>
    </row>
    <row r="2" spans="1:8">
      <c r="A2" s="3" t="s">
        <v>810</v>
      </c>
      <c r="B2" s="3">
        <v>32</v>
      </c>
      <c r="C2" s="3">
        <v>0</v>
      </c>
      <c r="F2" s="56" t="s">
        <v>810</v>
      </c>
      <c r="G2" s="56">
        <v>1448</v>
      </c>
      <c r="H2" s="56">
        <v>77</v>
      </c>
    </row>
    <row r="3" spans="1:8">
      <c r="A3" s="3" t="s">
        <v>811</v>
      </c>
      <c r="B3" s="3">
        <v>47</v>
      </c>
      <c r="C3" s="3">
        <v>0</v>
      </c>
      <c r="F3" s="56" t="s">
        <v>811</v>
      </c>
      <c r="G3" s="56">
        <v>1219</v>
      </c>
      <c r="H3" s="56">
        <v>77</v>
      </c>
    </row>
    <row r="4" spans="1:8">
      <c r="A4" s="3" t="s">
        <v>810</v>
      </c>
      <c r="B4" s="3">
        <v>18</v>
      </c>
      <c r="C4" s="3">
        <v>0</v>
      </c>
      <c r="F4" s="56" t="s">
        <v>812</v>
      </c>
      <c r="G4" s="56">
        <v>2236</v>
      </c>
      <c r="H4" s="56">
        <v>158</v>
      </c>
    </row>
    <row r="5" spans="1:8">
      <c r="A5" s="3" t="s">
        <v>810</v>
      </c>
      <c r="B5" s="3">
        <v>39</v>
      </c>
      <c r="C5" s="3">
        <v>0</v>
      </c>
      <c r="F5" s="56" t="s">
        <v>813</v>
      </c>
      <c r="G5" s="56">
        <v>1296</v>
      </c>
      <c r="H5" s="56">
        <v>84</v>
      </c>
    </row>
    <row r="6" spans="1:8">
      <c r="A6" s="3" t="s">
        <v>812</v>
      </c>
      <c r="B6" s="3">
        <v>47</v>
      </c>
      <c r="C6" s="3">
        <v>0</v>
      </c>
      <c r="F6" s="56" t="s">
        <v>814</v>
      </c>
      <c r="G6" s="56">
        <v>1494</v>
      </c>
      <c r="H6" s="56">
        <v>124</v>
      </c>
    </row>
    <row r="7" spans="1:8">
      <c r="A7" s="3" t="s">
        <v>813</v>
      </c>
      <c r="B7" s="3">
        <v>21</v>
      </c>
      <c r="C7" s="3">
        <v>0</v>
      </c>
      <c r="F7" s="56" t="s">
        <v>815</v>
      </c>
      <c r="G7" s="56">
        <v>1874</v>
      </c>
      <c r="H7" s="56">
        <v>106</v>
      </c>
    </row>
    <row r="8" spans="1:8">
      <c r="A8" s="3" t="s">
        <v>814</v>
      </c>
      <c r="B8" s="3">
        <v>36</v>
      </c>
      <c r="C8" s="3">
        <v>0</v>
      </c>
    </row>
    <row r="9" spans="1:8">
      <c r="A9" s="3" t="s">
        <v>811</v>
      </c>
      <c r="B9" s="3">
        <v>39</v>
      </c>
      <c r="C9" s="3">
        <v>0</v>
      </c>
    </row>
    <row r="10" spans="1:8">
      <c r="A10" s="3" t="s">
        <v>812</v>
      </c>
      <c r="B10" s="3">
        <v>15</v>
      </c>
      <c r="C10" s="3">
        <v>0</v>
      </c>
    </row>
    <row r="11" spans="1:8">
      <c r="A11" s="3" t="s">
        <v>814</v>
      </c>
      <c r="B11" s="3">
        <v>16</v>
      </c>
      <c r="C11" s="3">
        <v>0</v>
      </c>
    </row>
    <row r="12" spans="1:8">
      <c r="A12" s="3" t="s">
        <v>815</v>
      </c>
      <c r="B12" s="3">
        <v>40</v>
      </c>
      <c r="C12" s="3">
        <v>0</v>
      </c>
    </row>
    <row r="13" spans="1:8">
      <c r="A13" s="3" t="s">
        <v>813</v>
      </c>
      <c r="B13" s="3">
        <v>49</v>
      </c>
      <c r="C13" s="3">
        <v>0</v>
      </c>
    </row>
    <row r="14" spans="1:8">
      <c r="A14" s="3" t="s">
        <v>813</v>
      </c>
      <c r="B14" s="3">
        <v>13</v>
      </c>
      <c r="C14" s="3">
        <v>0</v>
      </c>
    </row>
    <row r="15" spans="1:8">
      <c r="A15" s="3" t="s">
        <v>814</v>
      </c>
      <c r="B15" s="3">
        <v>37</v>
      </c>
      <c r="C15" s="3">
        <v>0</v>
      </c>
    </row>
    <row r="16" spans="1:8">
      <c r="A16" s="3" t="s">
        <v>814</v>
      </c>
      <c r="B16" s="3">
        <v>36</v>
      </c>
      <c r="C16" s="3">
        <v>0</v>
      </c>
    </row>
    <row r="17" spans="1:3">
      <c r="A17" s="3" t="s">
        <v>815</v>
      </c>
      <c r="B17" s="3">
        <v>47</v>
      </c>
      <c r="C17" s="3">
        <v>0</v>
      </c>
    </row>
    <row r="18" spans="1:3">
      <c r="A18" s="3" t="s">
        <v>812</v>
      </c>
      <c r="B18" s="3">
        <v>32</v>
      </c>
      <c r="C18" s="3">
        <v>0</v>
      </c>
    </row>
    <row r="19" spans="1:3">
      <c r="A19" s="3" t="s">
        <v>813</v>
      </c>
      <c r="B19" s="3">
        <v>19</v>
      </c>
      <c r="C19" s="3">
        <v>0</v>
      </c>
    </row>
    <row r="20" spans="1:3">
      <c r="A20" s="3" t="s">
        <v>815</v>
      </c>
      <c r="B20" s="3">
        <v>38</v>
      </c>
      <c r="C20" s="3">
        <v>0</v>
      </c>
    </row>
    <row r="21" spans="1:3">
      <c r="A21" s="3" t="s">
        <v>810</v>
      </c>
      <c r="B21" s="3">
        <v>38</v>
      </c>
      <c r="C21" s="3">
        <v>0</v>
      </c>
    </row>
    <row r="22" spans="1:3">
      <c r="A22" s="3" t="s">
        <v>812</v>
      </c>
      <c r="B22" s="3">
        <v>28</v>
      </c>
      <c r="C22" s="3">
        <v>0</v>
      </c>
    </row>
    <row r="23" spans="1:3">
      <c r="A23" s="3" t="s">
        <v>815</v>
      </c>
      <c r="B23" s="3">
        <v>14</v>
      </c>
      <c r="C23" s="3">
        <v>0</v>
      </c>
    </row>
    <row r="24" spans="1:3">
      <c r="A24" s="3" t="s">
        <v>814</v>
      </c>
      <c r="B24" s="3">
        <v>23</v>
      </c>
      <c r="C24" s="3">
        <v>0</v>
      </c>
    </row>
    <row r="25" spans="1:3">
      <c r="A25" s="3" t="s">
        <v>811</v>
      </c>
      <c r="B25" s="3">
        <v>25</v>
      </c>
      <c r="C25" s="3">
        <v>0</v>
      </c>
    </row>
    <row r="26" spans="1:3">
      <c r="A26" s="3" t="s">
        <v>810</v>
      </c>
      <c r="B26" s="3">
        <v>38</v>
      </c>
      <c r="C26" s="3">
        <v>0</v>
      </c>
    </row>
    <row r="27" spans="1:3">
      <c r="A27" s="3" t="s">
        <v>815</v>
      </c>
      <c r="B27" s="3">
        <v>43</v>
      </c>
      <c r="C27" s="3">
        <v>0</v>
      </c>
    </row>
    <row r="28" spans="1:3">
      <c r="A28" s="3" t="s">
        <v>815</v>
      </c>
      <c r="B28" s="3">
        <v>38</v>
      </c>
      <c r="C28" s="3">
        <v>0</v>
      </c>
    </row>
    <row r="29" spans="1:3">
      <c r="A29" s="3" t="s">
        <v>815</v>
      </c>
      <c r="B29" s="3">
        <v>48</v>
      </c>
      <c r="C29" s="3">
        <v>0</v>
      </c>
    </row>
    <row r="30" spans="1:3">
      <c r="A30" s="3" t="s">
        <v>812</v>
      </c>
      <c r="B30" s="3">
        <v>10</v>
      </c>
      <c r="C30" s="3">
        <v>0</v>
      </c>
    </row>
    <row r="31" spans="1:3">
      <c r="A31" s="3" t="s">
        <v>810</v>
      </c>
      <c r="B31" s="3">
        <v>45</v>
      </c>
      <c r="C31" s="3">
        <v>0</v>
      </c>
    </row>
    <row r="32" spans="1:3">
      <c r="A32" s="3" t="s">
        <v>815</v>
      </c>
      <c r="B32" s="3">
        <v>14</v>
      </c>
      <c r="C32" s="3">
        <v>0</v>
      </c>
    </row>
    <row r="33" spans="1:3">
      <c r="A33" s="3" t="s">
        <v>811</v>
      </c>
      <c r="B33" s="3">
        <v>17</v>
      </c>
      <c r="C33" s="3">
        <v>0</v>
      </c>
    </row>
    <row r="34" spans="1:3">
      <c r="A34" s="3" t="s">
        <v>810</v>
      </c>
      <c r="B34" s="3">
        <v>28</v>
      </c>
      <c r="C34" s="3">
        <v>0</v>
      </c>
    </row>
    <row r="35" spans="1:3">
      <c r="A35" s="3" t="s">
        <v>815</v>
      </c>
      <c r="B35" s="3">
        <v>44</v>
      </c>
      <c r="C35" s="3">
        <v>0</v>
      </c>
    </row>
    <row r="36" spans="1:3">
      <c r="A36" s="3" t="s">
        <v>812</v>
      </c>
      <c r="B36" s="3">
        <v>24</v>
      </c>
      <c r="C36" s="3">
        <v>0</v>
      </c>
    </row>
    <row r="37" spans="1:3">
      <c r="A37" s="3" t="s">
        <v>810</v>
      </c>
      <c r="B37" s="3">
        <v>42</v>
      </c>
      <c r="C37" s="3">
        <v>0</v>
      </c>
    </row>
    <row r="38" spans="1:3">
      <c r="A38" s="3" t="s">
        <v>815</v>
      </c>
      <c r="B38" s="3">
        <v>20</v>
      </c>
      <c r="C38" s="3">
        <v>0</v>
      </c>
    </row>
    <row r="39" spans="1:3">
      <c r="A39" s="3" t="s">
        <v>810</v>
      </c>
      <c r="B39" s="3">
        <v>29</v>
      </c>
      <c r="C39" s="3">
        <v>0</v>
      </c>
    </row>
    <row r="40" spans="1:3">
      <c r="A40" s="3" t="s">
        <v>815</v>
      </c>
      <c r="B40" s="3">
        <v>14</v>
      </c>
      <c r="C40" s="3">
        <v>0</v>
      </c>
    </row>
    <row r="41" spans="1:3">
      <c r="A41" s="3" t="s">
        <v>810</v>
      </c>
      <c r="B41" s="3">
        <v>37</v>
      </c>
      <c r="C41" s="3">
        <v>0</v>
      </c>
    </row>
    <row r="42" spans="1:3">
      <c r="A42" s="3" t="s">
        <v>813</v>
      </c>
      <c r="B42" s="3">
        <v>49</v>
      </c>
      <c r="C42" s="3">
        <v>0</v>
      </c>
    </row>
    <row r="43" spans="1:3">
      <c r="A43" s="3" t="s">
        <v>815</v>
      </c>
      <c r="B43" s="3">
        <v>28</v>
      </c>
      <c r="C43" s="3">
        <v>0</v>
      </c>
    </row>
    <row r="44" spans="1:3">
      <c r="A44" s="3" t="s">
        <v>815</v>
      </c>
      <c r="B44" s="3">
        <v>33</v>
      </c>
      <c r="C44" s="3">
        <v>0</v>
      </c>
    </row>
    <row r="45" spans="1:3">
      <c r="A45" s="3" t="s">
        <v>812</v>
      </c>
      <c r="B45" s="3">
        <v>44</v>
      </c>
      <c r="C45" s="3">
        <v>0</v>
      </c>
    </row>
    <row r="46" spans="1:3">
      <c r="A46" s="3" t="s">
        <v>811</v>
      </c>
      <c r="B46" s="3">
        <v>39</v>
      </c>
      <c r="C46" s="3">
        <v>0</v>
      </c>
    </row>
    <row r="47" spans="1:3">
      <c r="A47" s="3" t="s">
        <v>814</v>
      </c>
      <c r="B47" s="3">
        <v>13</v>
      </c>
      <c r="C47" s="3">
        <v>0</v>
      </c>
    </row>
    <row r="48" spans="1:3">
      <c r="A48" s="3" t="s">
        <v>813</v>
      </c>
      <c r="B48" s="3">
        <v>50</v>
      </c>
      <c r="C48" s="3">
        <v>0</v>
      </c>
    </row>
    <row r="49" spans="1:3">
      <c r="A49" s="3" t="s">
        <v>810</v>
      </c>
      <c r="B49" s="3">
        <v>25</v>
      </c>
      <c r="C49" s="3">
        <v>0</v>
      </c>
    </row>
    <row r="50" spans="1:3">
      <c r="A50" s="3" t="s">
        <v>814</v>
      </c>
      <c r="B50" s="3">
        <v>24</v>
      </c>
      <c r="C50" s="3">
        <v>0</v>
      </c>
    </row>
    <row r="51" spans="1:3">
      <c r="A51" s="3" t="s">
        <v>812</v>
      </c>
      <c r="B51" s="3">
        <v>23</v>
      </c>
      <c r="C51" s="3">
        <v>0</v>
      </c>
    </row>
    <row r="52" spans="1:3">
      <c r="A52" s="3" t="s">
        <v>811</v>
      </c>
      <c r="B52" s="3">
        <v>42</v>
      </c>
      <c r="C52" s="3">
        <v>0</v>
      </c>
    </row>
    <row r="53" spans="1:3">
      <c r="A53" s="3" t="s">
        <v>810</v>
      </c>
      <c r="B53" s="3">
        <v>43</v>
      </c>
      <c r="C53" s="3">
        <v>0</v>
      </c>
    </row>
    <row r="54" spans="1:3">
      <c r="A54" s="3" t="s">
        <v>815</v>
      </c>
      <c r="B54" s="3">
        <v>40</v>
      </c>
      <c r="C54" s="3">
        <v>0</v>
      </c>
    </row>
    <row r="55" spans="1:3">
      <c r="A55" s="3" t="s">
        <v>812</v>
      </c>
      <c r="B55" s="3">
        <v>16</v>
      </c>
      <c r="C55" s="3">
        <v>0</v>
      </c>
    </row>
    <row r="56" spans="1:3">
      <c r="A56" s="3" t="s">
        <v>813</v>
      </c>
      <c r="B56" s="3">
        <v>26</v>
      </c>
      <c r="C56" s="3">
        <v>0</v>
      </c>
    </row>
    <row r="57" spans="1:3">
      <c r="A57" s="3" t="s">
        <v>810</v>
      </c>
      <c r="B57" s="3">
        <v>29</v>
      </c>
      <c r="C57" s="3">
        <v>0</v>
      </c>
    </row>
    <row r="58" spans="1:3">
      <c r="A58" s="3" t="s">
        <v>814</v>
      </c>
      <c r="B58" s="3">
        <v>14</v>
      </c>
      <c r="C58" s="3">
        <v>0</v>
      </c>
    </row>
    <row r="59" spans="1:3">
      <c r="A59" s="3" t="s">
        <v>815</v>
      </c>
      <c r="B59" s="3">
        <v>32</v>
      </c>
      <c r="C59" s="3">
        <v>0</v>
      </c>
    </row>
    <row r="60" spans="1:3">
      <c r="A60" s="3" t="s">
        <v>813</v>
      </c>
      <c r="B60" s="3">
        <v>41</v>
      </c>
      <c r="C60" s="3">
        <v>0</v>
      </c>
    </row>
    <row r="61" spans="1:3">
      <c r="A61" s="3" t="s">
        <v>813</v>
      </c>
      <c r="B61" s="3">
        <v>27</v>
      </c>
      <c r="C61" s="3">
        <v>0</v>
      </c>
    </row>
    <row r="62" spans="1:3">
      <c r="A62" s="3" t="s">
        <v>812</v>
      </c>
      <c r="B62" s="3">
        <v>20</v>
      </c>
      <c r="C62" s="3">
        <v>0</v>
      </c>
    </row>
    <row r="63" spans="1:3">
      <c r="A63" s="3" t="s">
        <v>810</v>
      </c>
      <c r="B63" s="3">
        <v>11</v>
      </c>
      <c r="C63" s="3">
        <v>0</v>
      </c>
    </row>
    <row r="64" spans="1:3">
      <c r="A64" s="3" t="s">
        <v>811</v>
      </c>
      <c r="B64" s="3">
        <v>26</v>
      </c>
      <c r="C64" s="3">
        <v>0</v>
      </c>
    </row>
    <row r="65" spans="1:3">
      <c r="A65" s="3" t="s">
        <v>815</v>
      </c>
      <c r="B65" s="3">
        <v>11</v>
      </c>
      <c r="C65" s="3">
        <v>0</v>
      </c>
    </row>
    <row r="66" spans="1:3">
      <c r="A66" s="3" t="s">
        <v>813</v>
      </c>
      <c r="B66" s="3">
        <v>27</v>
      </c>
      <c r="C66" s="3">
        <v>0</v>
      </c>
    </row>
    <row r="67" spans="1:3">
      <c r="A67" s="3" t="s">
        <v>814</v>
      </c>
      <c r="B67" s="3">
        <v>39</v>
      </c>
      <c r="C67" s="3">
        <v>0</v>
      </c>
    </row>
    <row r="68" spans="1:3">
      <c r="A68" s="3" t="s">
        <v>813</v>
      </c>
      <c r="B68" s="3">
        <v>20</v>
      </c>
      <c r="C68" s="3">
        <v>0</v>
      </c>
    </row>
    <row r="69" spans="1:3">
      <c r="A69" s="3" t="s">
        <v>815</v>
      </c>
      <c r="B69" s="3">
        <v>16</v>
      </c>
      <c r="C69" s="3">
        <v>0</v>
      </c>
    </row>
    <row r="70" spans="1:3">
      <c r="A70" s="3" t="s">
        <v>812</v>
      </c>
      <c r="B70" s="3">
        <v>14</v>
      </c>
      <c r="C70" s="3">
        <v>1</v>
      </c>
    </row>
    <row r="71" spans="1:3">
      <c r="A71" s="3" t="s">
        <v>814</v>
      </c>
      <c r="B71" s="3">
        <v>30</v>
      </c>
      <c r="C71" s="3">
        <v>1</v>
      </c>
    </row>
    <row r="72" spans="1:3">
      <c r="A72" s="3" t="s">
        <v>811</v>
      </c>
      <c r="B72" s="3">
        <v>46</v>
      </c>
      <c r="C72" s="3">
        <v>1</v>
      </c>
    </row>
    <row r="73" spans="1:3">
      <c r="A73" s="3" t="s">
        <v>812</v>
      </c>
      <c r="B73" s="3">
        <v>31</v>
      </c>
      <c r="C73" s="3">
        <v>1</v>
      </c>
    </row>
    <row r="74" spans="1:3">
      <c r="A74" s="3" t="s">
        <v>813</v>
      </c>
      <c r="B74" s="3">
        <v>15</v>
      </c>
      <c r="C74" s="3">
        <v>1</v>
      </c>
    </row>
    <row r="75" spans="1:3">
      <c r="A75" s="3" t="s">
        <v>815</v>
      </c>
      <c r="B75" s="3">
        <v>44</v>
      </c>
      <c r="C75" s="3">
        <v>1</v>
      </c>
    </row>
    <row r="76" spans="1:3">
      <c r="A76" s="3" t="s">
        <v>815</v>
      </c>
      <c r="B76" s="3">
        <v>17</v>
      </c>
      <c r="C76" s="3">
        <v>1</v>
      </c>
    </row>
    <row r="77" spans="1:3">
      <c r="A77" s="3" t="s">
        <v>812</v>
      </c>
      <c r="B77" s="3">
        <v>31</v>
      </c>
      <c r="C77" s="3">
        <v>1</v>
      </c>
    </row>
    <row r="78" spans="1:3">
      <c r="A78" s="3" t="s">
        <v>812</v>
      </c>
      <c r="B78" s="3">
        <v>30</v>
      </c>
      <c r="C78" s="3">
        <v>1</v>
      </c>
    </row>
    <row r="79" spans="1:3">
      <c r="A79" s="3" t="s">
        <v>812</v>
      </c>
      <c r="B79" s="3">
        <v>24</v>
      </c>
      <c r="C79" s="3">
        <v>1</v>
      </c>
    </row>
    <row r="80" spans="1:3">
      <c r="A80" s="3" t="s">
        <v>810</v>
      </c>
      <c r="B80" s="3">
        <v>14</v>
      </c>
      <c r="C80" s="3">
        <v>1</v>
      </c>
    </row>
    <row r="81" spans="1:3">
      <c r="A81" s="3" t="s">
        <v>810</v>
      </c>
      <c r="B81" s="3">
        <v>13</v>
      </c>
      <c r="C81" s="3">
        <v>1</v>
      </c>
    </row>
    <row r="82" spans="1:3">
      <c r="A82" s="3" t="s">
        <v>810</v>
      </c>
      <c r="B82" s="3">
        <v>11</v>
      </c>
      <c r="C82" s="3">
        <v>1</v>
      </c>
    </row>
    <row r="83" spans="1:3">
      <c r="A83" s="3" t="s">
        <v>810</v>
      </c>
      <c r="B83" s="3">
        <v>39</v>
      </c>
      <c r="C83" s="3">
        <v>1</v>
      </c>
    </row>
    <row r="84" spans="1:3">
      <c r="A84" s="3" t="s">
        <v>810</v>
      </c>
      <c r="B84" s="3">
        <v>19</v>
      </c>
      <c r="C84" s="3">
        <v>1</v>
      </c>
    </row>
    <row r="85" spans="1:3">
      <c r="A85" s="3" t="s">
        <v>810</v>
      </c>
      <c r="B85" s="3">
        <v>24</v>
      </c>
      <c r="C85" s="3">
        <v>1</v>
      </c>
    </row>
    <row r="86" spans="1:3">
      <c r="A86" s="3" t="s">
        <v>815</v>
      </c>
      <c r="B86" s="3">
        <v>36</v>
      </c>
      <c r="C86" s="3">
        <v>1</v>
      </c>
    </row>
    <row r="87" spans="1:3">
      <c r="A87" s="3" t="s">
        <v>815</v>
      </c>
      <c r="B87" s="3">
        <v>26</v>
      </c>
      <c r="C87" s="3">
        <v>1</v>
      </c>
    </row>
    <row r="88" spans="1:3">
      <c r="A88" s="3" t="s">
        <v>815</v>
      </c>
      <c r="B88" s="3">
        <v>18</v>
      </c>
      <c r="C88" s="3">
        <v>1</v>
      </c>
    </row>
    <row r="89" spans="1:3">
      <c r="A89" s="3" t="s">
        <v>815</v>
      </c>
      <c r="B89" s="3">
        <v>46</v>
      </c>
      <c r="C89" s="3">
        <v>1</v>
      </c>
    </row>
    <row r="90" spans="1:3">
      <c r="A90" s="3" t="s">
        <v>815</v>
      </c>
      <c r="B90" s="3">
        <v>35</v>
      </c>
      <c r="C90" s="3">
        <v>1</v>
      </c>
    </row>
    <row r="91" spans="1:3">
      <c r="A91" s="3" t="s">
        <v>812</v>
      </c>
      <c r="B91" s="3">
        <v>42</v>
      </c>
      <c r="C91" s="3">
        <v>1</v>
      </c>
    </row>
    <row r="92" spans="1:3">
      <c r="A92" s="3" t="s">
        <v>810</v>
      </c>
      <c r="B92" s="3">
        <v>44</v>
      </c>
      <c r="C92" s="3">
        <v>1</v>
      </c>
    </row>
    <row r="93" spans="1:3">
      <c r="A93" s="3" t="s">
        <v>811</v>
      </c>
      <c r="B93" s="3">
        <v>10</v>
      </c>
      <c r="C93" s="3">
        <v>1</v>
      </c>
    </row>
    <row r="94" spans="1:3">
      <c r="A94" s="3" t="s">
        <v>811</v>
      </c>
      <c r="B94" s="3">
        <v>10</v>
      </c>
      <c r="C94" s="3">
        <v>1</v>
      </c>
    </row>
    <row r="95" spans="1:3">
      <c r="A95" s="3" t="s">
        <v>810</v>
      </c>
      <c r="B95" s="3">
        <v>12</v>
      </c>
      <c r="C95" s="3">
        <v>1</v>
      </c>
    </row>
    <row r="96" spans="1:3">
      <c r="A96" s="3" t="s">
        <v>812</v>
      </c>
      <c r="B96" s="3">
        <v>25</v>
      </c>
      <c r="C96" s="3">
        <v>1</v>
      </c>
    </row>
    <row r="97" spans="1:3">
      <c r="A97" s="3" t="s">
        <v>811</v>
      </c>
      <c r="B97" s="3">
        <v>27</v>
      </c>
      <c r="C97" s="3">
        <v>1</v>
      </c>
    </row>
    <row r="98" spans="1:3">
      <c r="A98" s="3" t="s">
        <v>811</v>
      </c>
      <c r="B98" s="3">
        <v>33</v>
      </c>
      <c r="C98" s="3">
        <v>1</v>
      </c>
    </row>
    <row r="99" spans="1:3">
      <c r="A99" s="3" t="s">
        <v>815</v>
      </c>
      <c r="B99" s="3">
        <v>34</v>
      </c>
      <c r="C99" s="3">
        <v>1</v>
      </c>
    </row>
    <row r="100" spans="1:3">
      <c r="A100" s="3" t="s">
        <v>812</v>
      </c>
      <c r="B100" s="3">
        <v>29</v>
      </c>
      <c r="C100" s="3">
        <v>1</v>
      </c>
    </row>
    <row r="101" spans="1:3">
      <c r="A101" s="3" t="s">
        <v>812</v>
      </c>
      <c r="B101" s="3">
        <v>38</v>
      </c>
      <c r="C101" s="3">
        <v>1</v>
      </c>
    </row>
    <row r="102" spans="1:3">
      <c r="A102" s="3" t="s">
        <v>812</v>
      </c>
      <c r="B102" s="3">
        <v>21</v>
      </c>
      <c r="C102" s="3">
        <v>1</v>
      </c>
    </row>
    <row r="103" spans="1:3">
      <c r="A103" s="3" t="s">
        <v>814</v>
      </c>
      <c r="B103" s="3">
        <v>28</v>
      </c>
      <c r="C103" s="3">
        <v>1</v>
      </c>
    </row>
    <row r="104" spans="1:3">
      <c r="A104" s="3" t="s">
        <v>810</v>
      </c>
      <c r="B104" s="3">
        <v>41</v>
      </c>
      <c r="C104" s="3">
        <v>1</v>
      </c>
    </row>
    <row r="105" spans="1:3">
      <c r="A105" s="3" t="s">
        <v>812</v>
      </c>
      <c r="B105" s="3">
        <v>22</v>
      </c>
      <c r="C105" s="3">
        <v>1</v>
      </c>
    </row>
    <row r="106" spans="1:3">
      <c r="A106" s="3" t="s">
        <v>815</v>
      </c>
      <c r="B106" s="3">
        <v>39</v>
      </c>
      <c r="C106" s="3">
        <v>1</v>
      </c>
    </row>
    <row r="107" spans="1:3">
      <c r="A107" s="3" t="s">
        <v>814</v>
      </c>
      <c r="B107" s="3">
        <v>22</v>
      </c>
      <c r="C107" s="3">
        <v>1</v>
      </c>
    </row>
    <row r="108" spans="1:3">
      <c r="A108" s="3" t="s">
        <v>811</v>
      </c>
      <c r="B108" s="3">
        <v>18</v>
      </c>
      <c r="C108" s="3">
        <v>1</v>
      </c>
    </row>
    <row r="109" spans="1:3">
      <c r="A109" s="3" t="s">
        <v>811</v>
      </c>
      <c r="B109" s="3">
        <v>35</v>
      </c>
      <c r="C109" s="3">
        <v>1</v>
      </c>
    </row>
    <row r="110" spans="1:3">
      <c r="A110" s="3" t="s">
        <v>812</v>
      </c>
      <c r="B110" s="3">
        <v>39</v>
      </c>
      <c r="C110" s="3">
        <v>1</v>
      </c>
    </row>
    <row r="111" spans="1:3">
      <c r="A111" s="3" t="s">
        <v>810</v>
      </c>
      <c r="B111" s="3">
        <v>20</v>
      </c>
      <c r="C111" s="3">
        <v>1</v>
      </c>
    </row>
    <row r="112" spans="1:3">
      <c r="A112" s="3" t="s">
        <v>811</v>
      </c>
      <c r="B112" s="3">
        <v>28</v>
      </c>
      <c r="C112" s="3">
        <v>1</v>
      </c>
    </row>
    <row r="113" spans="1:3">
      <c r="A113" s="3" t="s">
        <v>811</v>
      </c>
      <c r="B113" s="3">
        <v>34</v>
      </c>
      <c r="C113" s="3">
        <v>1</v>
      </c>
    </row>
    <row r="114" spans="1:3">
      <c r="A114" s="3" t="s">
        <v>813</v>
      </c>
      <c r="B114" s="3">
        <v>34</v>
      </c>
      <c r="C114" s="3">
        <v>1</v>
      </c>
    </row>
    <row r="115" spans="1:3">
      <c r="A115" s="3" t="s">
        <v>814</v>
      </c>
      <c r="B115" s="3">
        <v>47</v>
      </c>
      <c r="C115" s="3">
        <v>1</v>
      </c>
    </row>
    <row r="116" spans="1:3">
      <c r="A116" s="3" t="s">
        <v>811</v>
      </c>
      <c r="B116" s="3">
        <v>18</v>
      </c>
      <c r="C116" s="3">
        <v>1</v>
      </c>
    </row>
    <row r="117" spans="1:3">
      <c r="A117" s="3" t="s">
        <v>810</v>
      </c>
      <c r="B117" s="3">
        <v>18</v>
      </c>
      <c r="C117" s="3">
        <v>1</v>
      </c>
    </row>
    <row r="118" spans="1:3">
      <c r="A118" s="3" t="s">
        <v>813</v>
      </c>
      <c r="B118" s="3">
        <v>39</v>
      </c>
      <c r="C118" s="3">
        <v>1</v>
      </c>
    </row>
    <row r="119" spans="1:3">
      <c r="A119" s="3" t="s">
        <v>811</v>
      </c>
      <c r="B119" s="3">
        <v>23</v>
      </c>
      <c r="C119" s="3">
        <v>1</v>
      </c>
    </row>
    <row r="120" spans="1:3">
      <c r="A120" s="3" t="s">
        <v>810</v>
      </c>
      <c r="B120" s="3">
        <v>27</v>
      </c>
      <c r="C120" s="3">
        <v>1</v>
      </c>
    </row>
    <row r="121" spans="1:3">
      <c r="A121" s="3" t="s">
        <v>813</v>
      </c>
      <c r="B121" s="3">
        <v>49</v>
      </c>
      <c r="C121" s="3">
        <v>1</v>
      </c>
    </row>
    <row r="122" spans="1:3">
      <c r="A122" s="3" t="s">
        <v>811</v>
      </c>
      <c r="B122" s="3">
        <v>41</v>
      </c>
      <c r="C122" s="3">
        <v>1</v>
      </c>
    </row>
    <row r="123" spans="1:3">
      <c r="A123" s="3" t="s">
        <v>814</v>
      </c>
      <c r="B123" s="3">
        <v>48</v>
      </c>
      <c r="C123" s="3">
        <v>1</v>
      </c>
    </row>
    <row r="124" spans="1:3">
      <c r="A124" s="3" t="s">
        <v>811</v>
      </c>
      <c r="B124" s="3">
        <v>24</v>
      </c>
      <c r="C124" s="3">
        <v>1</v>
      </c>
    </row>
    <row r="125" spans="1:3">
      <c r="A125" s="3" t="s">
        <v>812</v>
      </c>
      <c r="B125" s="3">
        <v>28</v>
      </c>
      <c r="C125" s="3">
        <v>1</v>
      </c>
    </row>
    <row r="126" spans="1:3">
      <c r="A126" s="3" t="s">
        <v>810</v>
      </c>
      <c r="B126" s="3">
        <v>42</v>
      </c>
      <c r="C126" s="3">
        <v>1</v>
      </c>
    </row>
    <row r="127" spans="1:3">
      <c r="A127" s="3" t="s">
        <v>810</v>
      </c>
      <c r="B127" s="3">
        <v>16</v>
      </c>
      <c r="C127" s="3">
        <v>1</v>
      </c>
    </row>
    <row r="128" spans="1:3">
      <c r="A128" s="3" t="s">
        <v>812</v>
      </c>
      <c r="B128" s="3">
        <v>46</v>
      </c>
      <c r="C128" s="3">
        <v>1</v>
      </c>
    </row>
    <row r="129" spans="1:3">
      <c r="A129" s="3" t="s">
        <v>813</v>
      </c>
      <c r="B129" s="3">
        <v>35</v>
      </c>
      <c r="C129" s="3">
        <v>1</v>
      </c>
    </row>
    <row r="130" spans="1:3">
      <c r="A130" s="3" t="s">
        <v>814</v>
      </c>
      <c r="B130" s="3">
        <v>10</v>
      </c>
      <c r="C130" s="3">
        <v>1</v>
      </c>
    </row>
    <row r="131" spans="1:3">
      <c r="A131" s="3" t="s">
        <v>810</v>
      </c>
      <c r="B131" s="3">
        <v>12</v>
      </c>
      <c r="C131" s="3">
        <v>1</v>
      </c>
    </row>
    <row r="132" spans="1:3">
      <c r="A132" s="3" t="s">
        <v>812</v>
      </c>
      <c r="B132" s="3">
        <v>10</v>
      </c>
      <c r="C132" s="3">
        <v>1</v>
      </c>
    </row>
    <row r="133" spans="1:3">
      <c r="A133" s="3" t="s">
        <v>814</v>
      </c>
      <c r="B133" s="3">
        <v>8</v>
      </c>
      <c r="C133" s="3">
        <v>1</v>
      </c>
    </row>
    <row r="134" spans="1:3">
      <c r="A134" s="3" t="s">
        <v>812</v>
      </c>
      <c r="B134" s="3">
        <v>12</v>
      </c>
      <c r="C134" s="3">
        <v>1</v>
      </c>
    </row>
    <row r="135" spans="1:3">
      <c r="A135" s="3" t="s">
        <v>815</v>
      </c>
      <c r="B135" s="3">
        <v>50</v>
      </c>
      <c r="C135" s="3">
        <v>2</v>
      </c>
    </row>
    <row r="136" spans="1:3">
      <c r="A136" s="3" t="s">
        <v>813</v>
      </c>
      <c r="B136" s="3">
        <v>16</v>
      </c>
      <c r="C136" s="3">
        <v>2</v>
      </c>
    </row>
    <row r="137" spans="1:3">
      <c r="A137" s="3" t="s">
        <v>815</v>
      </c>
      <c r="B137" s="3">
        <v>33</v>
      </c>
      <c r="C137" s="3">
        <v>2</v>
      </c>
    </row>
    <row r="138" spans="1:3">
      <c r="A138" s="3" t="s">
        <v>815</v>
      </c>
      <c r="B138" s="3">
        <v>20</v>
      </c>
      <c r="C138" s="3">
        <v>2</v>
      </c>
    </row>
    <row r="139" spans="1:3">
      <c r="A139" s="3" t="s">
        <v>810</v>
      </c>
      <c r="B139" s="3">
        <v>18</v>
      </c>
      <c r="C139" s="3">
        <v>2</v>
      </c>
    </row>
    <row r="140" spans="1:3">
      <c r="A140" s="3" t="s">
        <v>815</v>
      </c>
      <c r="B140" s="3">
        <v>35</v>
      </c>
      <c r="C140" s="3">
        <v>2</v>
      </c>
    </row>
    <row r="141" spans="1:3">
      <c r="A141" s="3" t="s">
        <v>814</v>
      </c>
      <c r="B141" s="3">
        <v>35</v>
      </c>
      <c r="C141" s="3">
        <v>2</v>
      </c>
    </row>
    <row r="142" spans="1:3">
      <c r="A142" s="3" t="s">
        <v>811</v>
      </c>
      <c r="B142" s="3">
        <v>30</v>
      </c>
      <c r="C142" s="3">
        <v>2</v>
      </c>
    </row>
    <row r="143" spans="1:3">
      <c r="A143" s="3" t="s">
        <v>811</v>
      </c>
      <c r="B143" s="3">
        <v>28</v>
      </c>
      <c r="C143" s="3">
        <v>2</v>
      </c>
    </row>
    <row r="144" spans="1:3">
      <c r="A144" s="3" t="s">
        <v>814</v>
      </c>
      <c r="B144" s="3">
        <v>28</v>
      </c>
      <c r="C144" s="3">
        <v>2</v>
      </c>
    </row>
    <row r="145" spans="1:3">
      <c r="A145" s="3" t="s">
        <v>813</v>
      </c>
      <c r="B145" s="3">
        <v>42</v>
      </c>
      <c r="C145" s="3">
        <v>2</v>
      </c>
    </row>
    <row r="146" spans="1:3">
      <c r="A146" s="3" t="s">
        <v>812</v>
      </c>
      <c r="B146" s="3">
        <v>17</v>
      </c>
      <c r="C146" s="3">
        <v>2</v>
      </c>
    </row>
    <row r="147" spans="1:3">
      <c r="A147" s="3" t="s">
        <v>814</v>
      </c>
      <c r="B147" s="3">
        <v>45</v>
      </c>
      <c r="C147" s="3">
        <v>2</v>
      </c>
    </row>
    <row r="148" spans="1:3">
      <c r="A148" s="3" t="s">
        <v>814</v>
      </c>
      <c r="B148" s="3">
        <v>46</v>
      </c>
      <c r="C148" s="3">
        <v>2</v>
      </c>
    </row>
    <row r="149" spans="1:3">
      <c r="A149" s="3" t="s">
        <v>813</v>
      </c>
      <c r="B149" s="3">
        <v>48</v>
      </c>
      <c r="C149" s="3">
        <v>2</v>
      </c>
    </row>
    <row r="150" spans="1:3">
      <c r="A150" s="3" t="s">
        <v>812</v>
      </c>
      <c r="B150" s="3">
        <v>10</v>
      </c>
      <c r="C150" s="3">
        <v>2</v>
      </c>
    </row>
    <row r="151" spans="1:3">
      <c r="A151" s="3" t="s">
        <v>814</v>
      </c>
      <c r="B151" s="3">
        <v>48</v>
      </c>
      <c r="C151" s="3">
        <v>2</v>
      </c>
    </row>
    <row r="152" spans="1:3">
      <c r="A152" s="3" t="s">
        <v>812</v>
      </c>
      <c r="B152" s="3">
        <v>37</v>
      </c>
      <c r="C152" s="3">
        <v>2</v>
      </c>
    </row>
    <row r="153" spans="1:3">
      <c r="A153" s="3" t="s">
        <v>812</v>
      </c>
      <c r="B153" s="3">
        <v>40</v>
      </c>
      <c r="C153" s="3">
        <v>2</v>
      </c>
    </row>
    <row r="154" spans="1:3">
      <c r="A154" s="3" t="s">
        <v>813</v>
      </c>
      <c r="B154" s="3">
        <v>28</v>
      </c>
      <c r="C154" s="3">
        <v>2</v>
      </c>
    </row>
    <row r="155" spans="1:3">
      <c r="A155" s="3" t="s">
        <v>813</v>
      </c>
      <c r="B155" s="3">
        <v>23</v>
      </c>
      <c r="C155" s="3">
        <v>2</v>
      </c>
    </row>
    <row r="156" spans="1:3">
      <c r="A156" s="3" t="s">
        <v>811</v>
      </c>
      <c r="B156" s="3">
        <v>19</v>
      </c>
      <c r="C156" s="3">
        <v>2</v>
      </c>
    </row>
    <row r="157" spans="1:3">
      <c r="A157" s="3" t="s">
        <v>815</v>
      </c>
      <c r="B157" s="3">
        <v>17</v>
      </c>
      <c r="C157" s="3">
        <v>2</v>
      </c>
    </row>
    <row r="158" spans="1:3">
      <c r="A158" s="3" t="s">
        <v>813</v>
      </c>
      <c r="B158" s="3">
        <v>24</v>
      </c>
      <c r="C158" s="3">
        <v>2</v>
      </c>
    </row>
    <row r="159" spans="1:3">
      <c r="A159" s="3" t="s">
        <v>815</v>
      </c>
      <c r="B159" s="3">
        <v>41</v>
      </c>
      <c r="C159" s="3">
        <v>2</v>
      </c>
    </row>
    <row r="160" spans="1:3">
      <c r="A160" s="3" t="s">
        <v>812</v>
      </c>
      <c r="B160" s="3">
        <v>36</v>
      </c>
      <c r="C160" s="3">
        <v>2</v>
      </c>
    </row>
    <row r="161" spans="1:3">
      <c r="A161" s="3" t="s">
        <v>810</v>
      </c>
      <c r="B161" s="3">
        <v>31</v>
      </c>
      <c r="C161" s="3">
        <v>2</v>
      </c>
    </row>
    <row r="162" spans="1:3">
      <c r="A162" s="3" t="s">
        <v>813</v>
      </c>
      <c r="B162" s="3">
        <v>48</v>
      </c>
      <c r="C162" s="3">
        <v>2</v>
      </c>
    </row>
    <row r="163" spans="1:3">
      <c r="A163" s="3" t="s">
        <v>811</v>
      </c>
      <c r="B163" s="3">
        <v>30</v>
      </c>
      <c r="C163" s="3">
        <v>2</v>
      </c>
    </row>
    <row r="164" spans="1:3">
      <c r="A164" s="3" t="s">
        <v>812</v>
      </c>
      <c r="B164" s="3">
        <v>47</v>
      </c>
      <c r="C164" s="3">
        <v>2</v>
      </c>
    </row>
    <row r="165" spans="1:3">
      <c r="A165" s="3" t="s">
        <v>813</v>
      </c>
      <c r="B165" s="3">
        <v>29</v>
      </c>
      <c r="C165" s="3">
        <v>2</v>
      </c>
    </row>
    <row r="166" spans="1:3">
      <c r="A166" s="3" t="s">
        <v>811</v>
      </c>
      <c r="B166" s="3">
        <v>42</v>
      </c>
      <c r="C166" s="3">
        <v>2</v>
      </c>
    </row>
    <row r="167" spans="1:3">
      <c r="A167" s="3" t="s">
        <v>815</v>
      </c>
      <c r="B167" s="3">
        <v>25</v>
      </c>
      <c r="C167" s="3">
        <v>2</v>
      </c>
    </row>
    <row r="168" spans="1:3">
      <c r="A168" s="3" t="s">
        <v>810</v>
      </c>
      <c r="B168" s="3">
        <v>36</v>
      </c>
      <c r="C168" s="3">
        <v>2</v>
      </c>
    </row>
    <row r="169" spans="1:3">
      <c r="A169" s="3" t="s">
        <v>812</v>
      </c>
      <c r="B169" s="3">
        <v>22</v>
      </c>
      <c r="C169" s="3">
        <v>2</v>
      </c>
    </row>
    <row r="170" spans="1:3">
      <c r="A170" s="3" t="s">
        <v>815</v>
      </c>
      <c r="B170" s="3">
        <v>27</v>
      </c>
      <c r="C170" s="3">
        <v>2</v>
      </c>
    </row>
    <row r="171" spans="1:3">
      <c r="A171" s="3" t="s">
        <v>812</v>
      </c>
      <c r="B171" s="3">
        <v>17</v>
      </c>
      <c r="C171" s="3">
        <v>2</v>
      </c>
    </row>
    <row r="172" spans="1:3">
      <c r="A172" s="3" t="s">
        <v>815</v>
      </c>
      <c r="B172" s="3">
        <v>32</v>
      </c>
      <c r="C172" s="3">
        <v>2</v>
      </c>
    </row>
    <row r="173" spans="1:3">
      <c r="A173" s="3" t="s">
        <v>812</v>
      </c>
      <c r="B173" s="3">
        <v>35</v>
      </c>
      <c r="C173" s="3">
        <v>2</v>
      </c>
    </row>
    <row r="174" spans="1:3">
      <c r="A174" s="3" t="s">
        <v>814</v>
      </c>
      <c r="B174" s="3">
        <v>38</v>
      </c>
      <c r="C174" s="3">
        <v>2</v>
      </c>
    </row>
    <row r="175" spans="1:3">
      <c r="A175" s="3" t="s">
        <v>812</v>
      </c>
      <c r="B175" s="3">
        <v>42</v>
      </c>
      <c r="C175" s="3">
        <v>2</v>
      </c>
    </row>
    <row r="176" spans="1:3">
      <c r="A176" s="3" t="s">
        <v>813</v>
      </c>
      <c r="B176" s="3">
        <v>29</v>
      </c>
      <c r="C176" s="3">
        <v>2</v>
      </c>
    </row>
    <row r="177" spans="1:3">
      <c r="A177" s="3" t="s">
        <v>812</v>
      </c>
      <c r="B177" s="3">
        <v>41</v>
      </c>
      <c r="C177" s="3">
        <v>2</v>
      </c>
    </row>
    <row r="178" spans="1:3">
      <c r="A178" s="3" t="s">
        <v>810</v>
      </c>
      <c r="B178" s="3">
        <v>11</v>
      </c>
      <c r="C178" s="3">
        <v>2</v>
      </c>
    </row>
    <row r="179" spans="1:3">
      <c r="A179" s="3" t="s">
        <v>810</v>
      </c>
      <c r="B179" s="3">
        <v>50</v>
      </c>
      <c r="C179" s="3">
        <v>2</v>
      </c>
    </row>
    <row r="180" spans="1:3">
      <c r="A180" s="3" t="s">
        <v>810</v>
      </c>
      <c r="B180" s="3">
        <v>44</v>
      </c>
      <c r="C180" s="3">
        <v>2</v>
      </c>
    </row>
    <row r="181" spans="1:3">
      <c r="A181" s="3" t="s">
        <v>811</v>
      </c>
      <c r="B181" s="3">
        <v>48</v>
      </c>
      <c r="C181" s="3">
        <v>2</v>
      </c>
    </row>
    <row r="182" spans="1:3">
      <c r="A182" s="3" t="s">
        <v>812</v>
      </c>
      <c r="B182" s="3">
        <v>22</v>
      </c>
      <c r="C182" s="3">
        <v>2</v>
      </c>
    </row>
    <row r="183" spans="1:3">
      <c r="A183" s="3" t="s">
        <v>811</v>
      </c>
      <c r="B183" s="3">
        <v>49</v>
      </c>
      <c r="C183" s="3">
        <v>2</v>
      </c>
    </row>
    <row r="184" spans="1:3">
      <c r="A184" s="3" t="s">
        <v>813</v>
      </c>
      <c r="B184" s="3">
        <v>17</v>
      </c>
      <c r="C184" s="3">
        <v>2</v>
      </c>
    </row>
    <row r="185" spans="1:3">
      <c r="A185" s="3" t="s">
        <v>814</v>
      </c>
      <c r="B185" s="3">
        <v>17</v>
      </c>
      <c r="C185" s="3">
        <v>2</v>
      </c>
    </row>
    <row r="186" spans="1:3">
      <c r="A186" s="3" t="s">
        <v>810</v>
      </c>
      <c r="B186" s="3">
        <v>19</v>
      </c>
      <c r="C186" s="3">
        <v>2</v>
      </c>
    </row>
    <row r="187" spans="1:3">
      <c r="A187" s="3" t="s">
        <v>813</v>
      </c>
      <c r="B187" s="3">
        <v>17</v>
      </c>
      <c r="C187" s="3">
        <v>2</v>
      </c>
    </row>
    <row r="188" spans="1:3">
      <c r="A188" s="3" t="s">
        <v>815</v>
      </c>
      <c r="B188" s="3">
        <v>38</v>
      </c>
      <c r="C188" s="3">
        <v>2</v>
      </c>
    </row>
    <row r="189" spans="1:3">
      <c r="A189" s="3" t="s">
        <v>815</v>
      </c>
      <c r="B189" s="3">
        <v>35</v>
      </c>
      <c r="C189" s="3">
        <v>2</v>
      </c>
    </row>
    <row r="190" spans="1:3">
      <c r="A190" s="3" t="s">
        <v>810</v>
      </c>
      <c r="B190" s="3">
        <v>12</v>
      </c>
      <c r="C190" s="3">
        <v>2</v>
      </c>
    </row>
    <row r="191" spans="1:3">
      <c r="A191" s="3" t="s">
        <v>811</v>
      </c>
      <c r="B191" s="3">
        <v>20</v>
      </c>
      <c r="C191" s="3">
        <v>3</v>
      </c>
    </row>
    <row r="192" spans="1:3">
      <c r="A192" s="3" t="s">
        <v>815</v>
      </c>
      <c r="B192" s="3">
        <v>23</v>
      </c>
      <c r="C192" s="3">
        <v>3</v>
      </c>
    </row>
    <row r="193" spans="1:3">
      <c r="A193" s="3" t="s">
        <v>815</v>
      </c>
      <c r="B193" s="3">
        <v>30</v>
      </c>
      <c r="C193" s="3">
        <v>3</v>
      </c>
    </row>
    <row r="194" spans="1:3">
      <c r="A194" s="3" t="s">
        <v>810</v>
      </c>
      <c r="B194" s="3">
        <v>21</v>
      </c>
      <c r="C194" s="3">
        <v>3</v>
      </c>
    </row>
    <row r="195" spans="1:3">
      <c r="A195" s="3" t="s">
        <v>811</v>
      </c>
      <c r="B195" s="3">
        <v>14</v>
      </c>
      <c r="C195" s="3">
        <v>3</v>
      </c>
    </row>
    <row r="196" spans="1:3">
      <c r="A196" s="3" t="s">
        <v>810</v>
      </c>
      <c r="B196" s="3">
        <v>40</v>
      </c>
      <c r="C196" s="3">
        <v>3</v>
      </c>
    </row>
    <row r="197" spans="1:3">
      <c r="A197" s="3" t="s">
        <v>812</v>
      </c>
      <c r="B197" s="3">
        <v>43</v>
      </c>
      <c r="C197" s="3">
        <v>3</v>
      </c>
    </row>
    <row r="198" spans="1:3">
      <c r="A198" s="3" t="s">
        <v>814</v>
      </c>
      <c r="B198" s="3">
        <v>41</v>
      </c>
      <c r="C198" s="3">
        <v>3</v>
      </c>
    </row>
    <row r="199" spans="1:3">
      <c r="A199" s="3" t="s">
        <v>811</v>
      </c>
      <c r="B199" s="3">
        <v>34</v>
      </c>
      <c r="C199" s="3">
        <v>3</v>
      </c>
    </row>
    <row r="200" spans="1:3">
      <c r="A200" s="3" t="s">
        <v>814</v>
      </c>
      <c r="B200" s="3">
        <v>28</v>
      </c>
      <c r="C200" s="3">
        <v>3</v>
      </c>
    </row>
    <row r="201" spans="1:3">
      <c r="A201" s="3" t="s">
        <v>815</v>
      </c>
      <c r="B201" s="3">
        <v>39</v>
      </c>
      <c r="C201" s="3">
        <v>3</v>
      </c>
    </row>
    <row r="202" spans="1:3">
      <c r="A202" s="3" t="s">
        <v>812</v>
      </c>
      <c r="B202" s="3">
        <v>25</v>
      </c>
      <c r="C202" s="3">
        <v>3</v>
      </c>
    </row>
    <row r="203" spans="1:3">
      <c r="A203" s="3" t="s">
        <v>812</v>
      </c>
      <c r="B203" s="3">
        <v>20</v>
      </c>
      <c r="C203" s="3">
        <v>3</v>
      </c>
    </row>
    <row r="204" spans="1:3">
      <c r="A204" s="3" t="s">
        <v>813</v>
      </c>
      <c r="B204" s="3">
        <v>15</v>
      </c>
      <c r="C204" s="3">
        <v>3</v>
      </c>
    </row>
    <row r="205" spans="1:3">
      <c r="A205" s="3" t="s">
        <v>814</v>
      </c>
      <c r="B205" s="3">
        <v>44</v>
      </c>
      <c r="C205" s="3">
        <v>3</v>
      </c>
    </row>
    <row r="206" spans="1:3">
      <c r="A206" s="3" t="s">
        <v>810</v>
      </c>
      <c r="B206" s="3">
        <v>38</v>
      </c>
      <c r="C206" s="3">
        <v>3</v>
      </c>
    </row>
    <row r="207" spans="1:3">
      <c r="A207" s="3" t="s">
        <v>815</v>
      </c>
      <c r="B207" s="3">
        <v>42</v>
      </c>
      <c r="C207" s="3">
        <v>3</v>
      </c>
    </row>
    <row r="208" spans="1:3">
      <c r="A208" s="3" t="s">
        <v>812</v>
      </c>
      <c r="B208" s="3">
        <v>22</v>
      </c>
      <c r="C208" s="3">
        <v>3</v>
      </c>
    </row>
    <row r="209" spans="1:3">
      <c r="A209" s="3" t="s">
        <v>813</v>
      </c>
      <c r="B209" s="3">
        <v>40</v>
      </c>
      <c r="C209" s="3">
        <v>3</v>
      </c>
    </row>
    <row r="210" spans="1:3">
      <c r="A210" s="3" t="s">
        <v>812</v>
      </c>
      <c r="B210" s="3">
        <v>31</v>
      </c>
      <c r="C210" s="3">
        <v>3</v>
      </c>
    </row>
    <row r="211" spans="1:3">
      <c r="A211" s="3" t="s">
        <v>812</v>
      </c>
      <c r="B211" s="3">
        <v>13</v>
      </c>
      <c r="C211" s="3">
        <v>3</v>
      </c>
    </row>
    <row r="212" spans="1:3">
      <c r="A212" s="3" t="s">
        <v>814</v>
      </c>
      <c r="B212" s="3">
        <v>40</v>
      </c>
      <c r="C212" s="3">
        <v>3</v>
      </c>
    </row>
    <row r="213" spans="1:3">
      <c r="A213" s="3" t="s">
        <v>812</v>
      </c>
      <c r="B213" s="3">
        <v>33</v>
      </c>
      <c r="C213" s="3">
        <v>3</v>
      </c>
    </row>
    <row r="214" spans="1:3">
      <c r="A214" s="3" t="s">
        <v>814</v>
      </c>
      <c r="B214" s="3">
        <v>28</v>
      </c>
      <c r="C214" s="3">
        <v>3</v>
      </c>
    </row>
    <row r="215" spans="1:3">
      <c r="A215" s="3" t="s">
        <v>812</v>
      </c>
      <c r="B215" s="3">
        <v>49</v>
      </c>
      <c r="C215" s="3">
        <v>3</v>
      </c>
    </row>
    <row r="216" spans="1:3">
      <c r="A216" s="3" t="s">
        <v>811</v>
      </c>
      <c r="B216" s="3">
        <v>13</v>
      </c>
      <c r="C216" s="3">
        <v>3</v>
      </c>
    </row>
    <row r="217" spans="1:3">
      <c r="A217" s="3" t="s">
        <v>812</v>
      </c>
      <c r="B217" s="3">
        <v>25</v>
      </c>
      <c r="C217" s="3">
        <v>3</v>
      </c>
    </row>
    <row r="218" spans="1:3">
      <c r="A218" s="3" t="s">
        <v>815</v>
      </c>
      <c r="B218" s="3">
        <v>19</v>
      </c>
      <c r="C218" s="3">
        <v>3</v>
      </c>
    </row>
    <row r="219" spans="1:3">
      <c r="A219" s="3" t="s">
        <v>810</v>
      </c>
      <c r="B219" s="3">
        <v>20</v>
      </c>
      <c r="C219" s="3">
        <v>3</v>
      </c>
    </row>
    <row r="220" spans="1:3">
      <c r="A220" s="3" t="s">
        <v>812</v>
      </c>
      <c r="B220" s="3">
        <v>46</v>
      </c>
      <c r="C220" s="3">
        <v>3</v>
      </c>
    </row>
    <row r="221" spans="1:3">
      <c r="A221" s="3" t="s">
        <v>815</v>
      </c>
      <c r="B221" s="3">
        <v>44</v>
      </c>
      <c r="C221" s="3">
        <v>3</v>
      </c>
    </row>
    <row r="222" spans="1:3">
      <c r="A222" s="3" t="s">
        <v>812</v>
      </c>
      <c r="B222" s="3">
        <v>50</v>
      </c>
      <c r="C222" s="3">
        <v>3</v>
      </c>
    </row>
    <row r="223" spans="1:3">
      <c r="A223" s="3" t="s">
        <v>813</v>
      </c>
      <c r="B223" s="3">
        <v>20</v>
      </c>
      <c r="C223" s="3">
        <v>3</v>
      </c>
    </row>
    <row r="224" spans="1:3">
      <c r="A224" s="3" t="s">
        <v>814</v>
      </c>
      <c r="B224" s="3">
        <v>42</v>
      </c>
      <c r="C224" s="3">
        <v>3</v>
      </c>
    </row>
    <row r="225" spans="1:3">
      <c r="A225" s="3" t="s">
        <v>814</v>
      </c>
      <c r="B225" s="3">
        <v>38</v>
      </c>
      <c r="C225" s="3">
        <v>3</v>
      </c>
    </row>
    <row r="226" spans="1:3">
      <c r="A226" s="3" t="s">
        <v>811</v>
      </c>
      <c r="B226" s="3">
        <v>31</v>
      </c>
      <c r="C226" s="3">
        <v>3</v>
      </c>
    </row>
    <row r="227" spans="1:3">
      <c r="A227" s="3" t="s">
        <v>810</v>
      </c>
      <c r="B227" s="3">
        <v>29</v>
      </c>
      <c r="C227" s="3">
        <v>3</v>
      </c>
    </row>
    <row r="228" spans="1:3">
      <c r="A228" s="3" t="s">
        <v>815</v>
      </c>
      <c r="B228" s="3">
        <v>19</v>
      </c>
      <c r="C228" s="3">
        <v>3</v>
      </c>
    </row>
    <row r="229" spans="1:3">
      <c r="A229" s="3" t="s">
        <v>812</v>
      </c>
      <c r="B229" s="3">
        <v>23</v>
      </c>
      <c r="C229" s="3">
        <v>3</v>
      </c>
    </row>
    <row r="230" spans="1:3">
      <c r="A230" s="3" t="s">
        <v>813</v>
      </c>
      <c r="B230" s="3">
        <v>36</v>
      </c>
      <c r="C230" s="3">
        <v>3</v>
      </c>
    </row>
    <row r="231" spans="1:3">
      <c r="A231" s="3" t="s">
        <v>811</v>
      </c>
      <c r="B231" s="3">
        <v>16</v>
      </c>
      <c r="C231" s="3">
        <v>3</v>
      </c>
    </row>
    <row r="232" spans="1:3">
      <c r="A232" s="3" t="s">
        <v>810</v>
      </c>
      <c r="B232" s="3">
        <v>33</v>
      </c>
      <c r="C232" s="3">
        <v>3</v>
      </c>
    </row>
    <row r="233" spans="1:3">
      <c r="A233" s="3" t="s">
        <v>814</v>
      </c>
      <c r="B233" s="3">
        <v>27</v>
      </c>
      <c r="C233" s="3">
        <v>3</v>
      </c>
    </row>
    <row r="234" spans="1:3">
      <c r="A234" s="3" t="s">
        <v>814</v>
      </c>
      <c r="B234" s="3">
        <v>24</v>
      </c>
      <c r="C234" s="3">
        <v>3</v>
      </c>
    </row>
    <row r="235" spans="1:3">
      <c r="A235" s="3" t="s">
        <v>812</v>
      </c>
      <c r="B235" s="3">
        <v>25</v>
      </c>
      <c r="C235" s="3">
        <v>3</v>
      </c>
    </row>
    <row r="236" spans="1:3">
      <c r="A236" s="3" t="s">
        <v>814</v>
      </c>
      <c r="B236" s="3">
        <v>21</v>
      </c>
      <c r="C236" s="3">
        <v>3</v>
      </c>
    </row>
    <row r="237" spans="1:3">
      <c r="A237" s="3" t="s">
        <v>815</v>
      </c>
      <c r="B237" s="3">
        <v>48</v>
      </c>
      <c r="C237" s="3">
        <v>3</v>
      </c>
    </row>
    <row r="238" spans="1:3">
      <c r="A238" s="3" t="s">
        <v>812</v>
      </c>
      <c r="B238" s="3">
        <v>35</v>
      </c>
      <c r="C238" s="3">
        <v>3</v>
      </c>
    </row>
    <row r="239" spans="1:3">
      <c r="A239" s="3" t="s">
        <v>813</v>
      </c>
      <c r="B239" s="3">
        <v>47</v>
      </c>
      <c r="C239" s="3">
        <v>3</v>
      </c>
    </row>
    <row r="240" spans="1:3">
      <c r="A240" s="3" t="s">
        <v>814</v>
      </c>
      <c r="B240" s="3">
        <v>24</v>
      </c>
      <c r="C240" s="3">
        <v>3</v>
      </c>
    </row>
    <row r="241" spans="1:3">
      <c r="A241" s="3" t="s">
        <v>814</v>
      </c>
      <c r="B241" s="3">
        <v>32</v>
      </c>
      <c r="C241" s="3">
        <v>3</v>
      </c>
    </row>
    <row r="242" spans="1:3">
      <c r="A242" s="3" t="s">
        <v>812</v>
      </c>
      <c r="B242" s="3">
        <v>38</v>
      </c>
      <c r="C242" s="3">
        <v>3</v>
      </c>
    </row>
    <row r="243" spans="1:3">
      <c r="A243" s="3" t="s">
        <v>815</v>
      </c>
      <c r="B243" s="3">
        <v>16</v>
      </c>
      <c r="C243" s="3">
        <v>3</v>
      </c>
    </row>
    <row r="244" spans="1:3">
      <c r="A244" s="3" t="s">
        <v>815</v>
      </c>
      <c r="B244" s="3">
        <v>50</v>
      </c>
      <c r="C244" s="3">
        <v>3</v>
      </c>
    </row>
    <row r="245" spans="1:3">
      <c r="A245" s="3" t="s">
        <v>815</v>
      </c>
      <c r="B245" s="3">
        <v>11</v>
      </c>
      <c r="C245" s="3">
        <v>3</v>
      </c>
    </row>
    <row r="246" spans="1:3">
      <c r="A246" s="3" t="s">
        <v>812</v>
      </c>
      <c r="B246" s="3">
        <v>31</v>
      </c>
      <c r="C246" s="3">
        <v>3</v>
      </c>
    </row>
    <row r="247" spans="1:3">
      <c r="A247" s="3" t="s">
        <v>813</v>
      </c>
      <c r="B247" s="3">
        <v>21</v>
      </c>
      <c r="C247" s="3">
        <v>3</v>
      </c>
    </row>
    <row r="248" spans="1:3">
      <c r="A248" s="3" t="s">
        <v>812</v>
      </c>
      <c r="B248" s="3">
        <v>32</v>
      </c>
      <c r="C248" s="3">
        <v>3</v>
      </c>
    </row>
    <row r="249" spans="1:3">
      <c r="A249" s="3" t="s">
        <v>812</v>
      </c>
      <c r="B249" s="3">
        <v>36</v>
      </c>
      <c r="C249" s="3">
        <v>3</v>
      </c>
    </row>
    <row r="250" spans="1:3">
      <c r="A250" s="3" t="s">
        <v>815</v>
      </c>
      <c r="B250" s="3">
        <v>27</v>
      </c>
      <c r="C250" s="3">
        <v>3</v>
      </c>
    </row>
    <row r="251" spans="1:3">
      <c r="A251" s="3" t="s">
        <v>812</v>
      </c>
      <c r="B251" s="3">
        <v>48</v>
      </c>
      <c r="C251" s="3">
        <v>3</v>
      </c>
    </row>
    <row r="252" spans="1:3">
      <c r="A252" s="3" t="s">
        <v>814</v>
      </c>
      <c r="B252" s="3">
        <v>31</v>
      </c>
      <c r="C252" s="3">
        <v>3</v>
      </c>
    </row>
    <row r="253" spans="1:3">
      <c r="A253" s="3" t="s">
        <v>813</v>
      </c>
      <c r="B253" s="3">
        <v>26</v>
      </c>
      <c r="C253" s="3">
        <v>3</v>
      </c>
    </row>
    <row r="254" spans="1:3">
      <c r="A254" s="3" t="s">
        <v>812</v>
      </c>
      <c r="B254" s="3">
        <v>18</v>
      </c>
      <c r="C254" s="3">
        <v>3</v>
      </c>
    </row>
    <row r="255" spans="1:3">
      <c r="A255" s="3" t="s">
        <v>812</v>
      </c>
      <c r="B255" s="3">
        <v>45</v>
      </c>
      <c r="C255" s="3">
        <v>3</v>
      </c>
    </row>
    <row r="256" spans="1:3">
      <c r="A256" s="3" t="s">
        <v>812</v>
      </c>
      <c r="B256" s="3">
        <v>10</v>
      </c>
      <c r="C256" s="3">
        <v>3</v>
      </c>
    </row>
    <row r="257" spans="1:3">
      <c r="A257" s="3" t="s">
        <v>815</v>
      </c>
      <c r="B257" s="3">
        <v>44</v>
      </c>
      <c r="C257" s="3">
        <v>3</v>
      </c>
    </row>
    <row r="258" spans="1:3">
      <c r="A258" s="3" t="s">
        <v>810</v>
      </c>
      <c r="B258" s="3">
        <v>27</v>
      </c>
      <c r="C258" s="3">
        <v>4</v>
      </c>
    </row>
    <row r="259" spans="1:3">
      <c r="A259" s="3" t="s">
        <v>815</v>
      </c>
      <c r="B259" s="3">
        <v>46</v>
      </c>
      <c r="C259" s="3">
        <v>4</v>
      </c>
    </row>
    <row r="260" spans="1:3">
      <c r="A260" s="3" t="s">
        <v>812</v>
      </c>
      <c r="B260" s="3">
        <v>48</v>
      </c>
      <c r="C260" s="3">
        <v>4</v>
      </c>
    </row>
    <row r="261" spans="1:3">
      <c r="A261" s="3" t="s">
        <v>812</v>
      </c>
      <c r="B261" s="3">
        <v>22</v>
      </c>
      <c r="C261" s="3">
        <v>4</v>
      </c>
    </row>
    <row r="262" spans="1:3">
      <c r="A262" s="3" t="s">
        <v>813</v>
      </c>
      <c r="B262" s="3">
        <v>28</v>
      </c>
      <c r="C262" s="3">
        <v>4</v>
      </c>
    </row>
    <row r="263" spans="1:3">
      <c r="A263" s="3" t="s">
        <v>815</v>
      </c>
      <c r="B263" s="3">
        <v>43</v>
      </c>
      <c r="C263" s="3">
        <v>4</v>
      </c>
    </row>
    <row r="264" spans="1:3">
      <c r="A264" s="3" t="s">
        <v>813</v>
      </c>
      <c r="B264" s="3">
        <v>47</v>
      </c>
      <c r="C264" s="3">
        <v>4</v>
      </c>
    </row>
    <row r="265" spans="1:3">
      <c r="A265" s="3" t="s">
        <v>813</v>
      </c>
      <c r="B265" s="3">
        <v>10</v>
      </c>
      <c r="C265" s="3">
        <v>4</v>
      </c>
    </row>
    <row r="266" spans="1:3">
      <c r="A266" s="3" t="s">
        <v>811</v>
      </c>
      <c r="B266" s="3">
        <v>25</v>
      </c>
      <c r="C266" s="3">
        <v>4</v>
      </c>
    </row>
    <row r="267" spans="1:3">
      <c r="A267" s="3" t="s">
        <v>812</v>
      </c>
      <c r="B267" s="3">
        <v>43</v>
      </c>
      <c r="C267" s="3">
        <v>4</v>
      </c>
    </row>
    <row r="268" spans="1:3">
      <c r="A268" s="3" t="s">
        <v>812</v>
      </c>
      <c r="B268" s="3">
        <v>32</v>
      </c>
      <c r="C268" s="3">
        <v>4</v>
      </c>
    </row>
    <row r="269" spans="1:3">
      <c r="A269" s="3" t="s">
        <v>814</v>
      </c>
      <c r="B269" s="3">
        <v>23</v>
      </c>
      <c r="C269" s="3">
        <v>4</v>
      </c>
    </row>
    <row r="270" spans="1:3">
      <c r="A270" s="3" t="s">
        <v>814</v>
      </c>
      <c r="B270" s="3">
        <v>27</v>
      </c>
      <c r="C270" s="3">
        <v>4</v>
      </c>
    </row>
    <row r="271" spans="1:3">
      <c r="A271" s="3" t="s">
        <v>812</v>
      </c>
      <c r="B271" s="3">
        <v>12</v>
      </c>
      <c r="C271" s="3">
        <v>4</v>
      </c>
    </row>
    <row r="272" spans="1:3">
      <c r="A272" s="3" t="s">
        <v>814</v>
      </c>
      <c r="B272" s="3">
        <v>20</v>
      </c>
      <c r="C272" s="3">
        <v>4</v>
      </c>
    </row>
    <row r="273" spans="1:3">
      <c r="A273" s="3" t="s">
        <v>812</v>
      </c>
      <c r="B273" s="3">
        <v>45</v>
      </c>
      <c r="C273" s="3">
        <v>4</v>
      </c>
    </row>
    <row r="274" spans="1:3">
      <c r="A274" s="3" t="s">
        <v>814</v>
      </c>
      <c r="B274" s="3">
        <v>14</v>
      </c>
      <c r="C274" s="3">
        <v>4</v>
      </c>
    </row>
    <row r="275" spans="1:3">
      <c r="A275" s="3" t="s">
        <v>812</v>
      </c>
      <c r="B275" s="3">
        <v>44</v>
      </c>
      <c r="C275" s="3">
        <v>4</v>
      </c>
    </row>
    <row r="276" spans="1:3">
      <c r="A276" s="3" t="s">
        <v>810</v>
      </c>
      <c r="B276" s="3">
        <v>46</v>
      </c>
      <c r="C276" s="3">
        <v>4</v>
      </c>
    </row>
    <row r="277" spans="1:3">
      <c r="A277" s="3" t="s">
        <v>814</v>
      </c>
      <c r="B277" s="3">
        <v>44</v>
      </c>
      <c r="C277" s="3">
        <v>4</v>
      </c>
    </row>
    <row r="278" spans="1:3">
      <c r="A278" s="3" t="s">
        <v>813</v>
      </c>
      <c r="B278" s="3">
        <v>32</v>
      </c>
      <c r="C278" s="3">
        <v>4</v>
      </c>
    </row>
    <row r="279" spans="1:3">
      <c r="A279" s="3" t="s">
        <v>814</v>
      </c>
      <c r="B279" s="3">
        <v>38</v>
      </c>
      <c r="C279" s="3">
        <v>4</v>
      </c>
    </row>
    <row r="280" spans="1:3">
      <c r="A280" s="3" t="s">
        <v>815</v>
      </c>
      <c r="B280" s="3">
        <v>34</v>
      </c>
      <c r="C280" s="3">
        <v>4</v>
      </c>
    </row>
    <row r="281" spans="1:3">
      <c r="A281" s="3" t="s">
        <v>812</v>
      </c>
      <c r="B281" s="3">
        <v>38</v>
      </c>
      <c r="C281" s="3">
        <v>4</v>
      </c>
    </row>
    <row r="282" spans="1:3">
      <c r="A282" s="3" t="s">
        <v>813</v>
      </c>
      <c r="B282" s="3">
        <v>24</v>
      </c>
      <c r="C282" s="3">
        <v>4</v>
      </c>
    </row>
    <row r="283" spans="1:3">
      <c r="A283" s="3" t="s">
        <v>814</v>
      </c>
      <c r="B283" s="3">
        <v>16</v>
      </c>
      <c r="C283" s="3">
        <v>4</v>
      </c>
    </row>
    <row r="284" spans="1:3">
      <c r="A284" s="3" t="s">
        <v>815</v>
      </c>
      <c r="B284" s="3">
        <v>16</v>
      </c>
      <c r="C284" s="3">
        <v>4</v>
      </c>
    </row>
    <row r="285" spans="1:3">
      <c r="A285" s="3" t="s">
        <v>814</v>
      </c>
      <c r="B285" s="3">
        <v>27</v>
      </c>
      <c r="C285" s="3">
        <v>4</v>
      </c>
    </row>
    <row r="286" spans="1:3">
      <c r="A286" s="3" t="s">
        <v>814</v>
      </c>
      <c r="B286" s="3">
        <v>41</v>
      </c>
      <c r="C286" s="3">
        <v>4</v>
      </c>
    </row>
    <row r="287" spans="1:3">
      <c r="A287" s="3" t="s">
        <v>810</v>
      </c>
      <c r="B287" s="3">
        <v>38</v>
      </c>
      <c r="C287" s="3">
        <v>4</v>
      </c>
    </row>
    <row r="288" spans="1:3">
      <c r="A288" s="3" t="s">
        <v>810</v>
      </c>
      <c r="B288" s="3">
        <v>14</v>
      </c>
      <c r="C288" s="3">
        <v>4</v>
      </c>
    </row>
    <row r="289" spans="1:3">
      <c r="A289" s="3" t="s">
        <v>810</v>
      </c>
      <c r="B289" s="3">
        <v>50</v>
      </c>
      <c r="C289" s="3">
        <v>4</v>
      </c>
    </row>
    <row r="290" spans="1:3">
      <c r="A290" s="3" t="s">
        <v>813</v>
      </c>
      <c r="B290" s="3">
        <v>31</v>
      </c>
      <c r="C290" s="3">
        <v>4</v>
      </c>
    </row>
    <row r="291" spans="1:3">
      <c r="A291" s="3" t="s">
        <v>815</v>
      </c>
      <c r="B291" s="3">
        <v>38</v>
      </c>
      <c r="C291" s="3">
        <v>4</v>
      </c>
    </row>
    <row r="292" spans="1:3">
      <c r="A292" s="3" t="s">
        <v>811</v>
      </c>
      <c r="B292" s="3">
        <v>50</v>
      </c>
      <c r="C292" s="3">
        <v>4</v>
      </c>
    </row>
    <row r="293" spans="1:3">
      <c r="A293" s="3" t="s">
        <v>812</v>
      </c>
      <c r="B293" s="3">
        <v>39</v>
      </c>
      <c r="C293" s="3">
        <v>4</v>
      </c>
    </row>
    <row r="294" spans="1:3">
      <c r="A294" s="3" t="s">
        <v>814</v>
      </c>
      <c r="B294" s="3">
        <v>15</v>
      </c>
      <c r="C294" s="3">
        <v>4</v>
      </c>
    </row>
    <row r="295" spans="1:3">
      <c r="A295" s="3" t="s">
        <v>812</v>
      </c>
      <c r="B295" s="3">
        <v>48</v>
      </c>
      <c r="C295" s="3">
        <v>4</v>
      </c>
    </row>
    <row r="296" spans="1:3">
      <c r="A296" s="3" t="s">
        <v>814</v>
      </c>
      <c r="B296" s="3">
        <v>18</v>
      </c>
      <c r="C296" s="3">
        <v>4</v>
      </c>
    </row>
    <row r="297" spans="1:3">
      <c r="A297" s="3" t="s">
        <v>811</v>
      </c>
      <c r="B297" s="3">
        <v>14</v>
      </c>
      <c r="C297" s="3">
        <v>4</v>
      </c>
    </row>
    <row r="298" spans="1:3">
      <c r="A298" s="3" t="s">
        <v>815</v>
      </c>
      <c r="B298" s="3">
        <v>29</v>
      </c>
      <c r="C298" s="3">
        <v>4</v>
      </c>
    </row>
    <row r="299" spans="1:3">
      <c r="A299" s="3" t="s">
        <v>813</v>
      </c>
      <c r="B299" s="3">
        <v>16</v>
      </c>
      <c r="C299" s="3">
        <v>4</v>
      </c>
    </row>
    <row r="300" spans="1:3">
      <c r="A300" s="3" t="s">
        <v>811</v>
      </c>
      <c r="B300" s="3">
        <v>39</v>
      </c>
      <c r="C300" s="3">
        <v>4</v>
      </c>
    </row>
    <row r="301" spans="1:3">
      <c r="A301" s="3" t="s">
        <v>814</v>
      </c>
      <c r="B301" s="3">
        <v>16</v>
      </c>
      <c r="C301" s="3">
        <v>4</v>
      </c>
    </row>
    <row r="302" spans="1:3">
      <c r="A302" s="3" t="s">
        <v>812</v>
      </c>
      <c r="B302" s="3">
        <v>40</v>
      </c>
      <c r="C302" s="3">
        <v>4</v>
      </c>
    </row>
    <row r="303" spans="1:3">
      <c r="A303" s="3" t="s">
        <v>815</v>
      </c>
      <c r="B303" s="3">
        <v>40</v>
      </c>
      <c r="C303" s="3">
        <v>4</v>
      </c>
    </row>
    <row r="304" spans="1:3">
      <c r="A304" s="3" t="s">
        <v>814</v>
      </c>
      <c r="B304" s="3">
        <v>32</v>
      </c>
      <c r="C304" s="3">
        <v>4</v>
      </c>
    </row>
    <row r="305" spans="1:3">
      <c r="A305" s="3" t="s">
        <v>810</v>
      </c>
      <c r="B305" s="3">
        <v>39</v>
      </c>
      <c r="C305" s="3">
        <v>4</v>
      </c>
    </row>
    <row r="306" spans="1:3">
      <c r="A306" s="3" t="s">
        <v>812</v>
      </c>
      <c r="B306" s="3">
        <v>46</v>
      </c>
      <c r="C306" s="3">
        <v>4</v>
      </c>
    </row>
    <row r="307" spans="1:3">
      <c r="A307" s="3" t="s">
        <v>813</v>
      </c>
      <c r="B307" s="3">
        <v>18</v>
      </c>
      <c r="C307" s="3">
        <v>4</v>
      </c>
    </row>
    <row r="308" spans="1:3">
      <c r="A308" s="3" t="s">
        <v>814</v>
      </c>
      <c r="B308" s="3">
        <v>23</v>
      </c>
      <c r="C308" s="3">
        <v>4</v>
      </c>
    </row>
    <row r="309" spans="1:3">
      <c r="A309" s="3" t="s">
        <v>811</v>
      </c>
      <c r="B309" s="3">
        <v>48</v>
      </c>
      <c r="C309" s="3">
        <v>4</v>
      </c>
    </row>
    <row r="310" spans="1:3">
      <c r="A310" s="3" t="s">
        <v>815</v>
      </c>
      <c r="B310" s="3">
        <v>28</v>
      </c>
      <c r="C310" s="3">
        <v>4</v>
      </c>
    </row>
    <row r="311" spans="1:3">
      <c r="A311" s="3" t="s">
        <v>813</v>
      </c>
      <c r="B311" s="3">
        <v>50</v>
      </c>
      <c r="C311" s="3">
        <v>4</v>
      </c>
    </row>
    <row r="312" spans="1:3">
      <c r="A312" s="3" t="s">
        <v>814</v>
      </c>
      <c r="B312" s="3">
        <v>12</v>
      </c>
      <c r="C312" s="3">
        <v>4</v>
      </c>
    </row>
    <row r="313" spans="1:3">
      <c r="A313" s="3" t="s">
        <v>811</v>
      </c>
      <c r="B313" s="3">
        <v>29</v>
      </c>
      <c r="C313" s="3">
        <v>4</v>
      </c>
    </row>
    <row r="314" spans="1:3">
      <c r="A314" s="3" t="s">
        <v>811</v>
      </c>
      <c r="B314" s="3">
        <v>19</v>
      </c>
      <c r="C314" s="3">
        <v>4</v>
      </c>
    </row>
    <row r="315" spans="1:3">
      <c r="A315" s="3" t="s">
        <v>814</v>
      </c>
      <c r="B315" s="3">
        <v>20</v>
      </c>
      <c r="C315" s="3">
        <v>4</v>
      </c>
    </row>
    <row r="316" spans="1:3">
      <c r="A316" s="3" t="s">
        <v>811</v>
      </c>
      <c r="B316" s="3">
        <v>39</v>
      </c>
      <c r="C316" s="3">
        <v>4</v>
      </c>
    </row>
    <row r="317" spans="1:3">
      <c r="A317" s="3" t="s">
        <v>812</v>
      </c>
      <c r="B317" s="3">
        <v>14</v>
      </c>
      <c r="C317" s="3">
        <v>4</v>
      </c>
    </row>
    <row r="318" spans="1:3">
      <c r="A318" s="3" t="s">
        <v>810</v>
      </c>
      <c r="B318" s="3">
        <v>26</v>
      </c>
      <c r="C318" s="3">
        <v>4</v>
      </c>
    </row>
    <row r="319" spans="1:3">
      <c r="A319" s="3" t="s">
        <v>815</v>
      </c>
      <c r="B319" s="3">
        <v>20</v>
      </c>
      <c r="C319" s="3">
        <v>4</v>
      </c>
    </row>
  </sheetData>
  <dataConsolidate topLabels="1">
    <dataRefs count="1">
      <dataRef ref="A1:C319" sheet="6.1"/>
    </dataRefs>
  </dataConsolid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AF89E-AB30-468C-9E1D-181324FA1128}">
  <sheetPr>
    <tabColor rgb="FFFF0000"/>
  </sheetPr>
  <dimension ref="A1:D143"/>
  <sheetViews>
    <sheetView topLeftCell="A30" workbookViewId="0">
      <selection activeCell="D33" sqref="D33"/>
    </sheetView>
  </sheetViews>
  <sheetFormatPr defaultRowHeight="15" outlineLevelRow="1"/>
  <cols>
    <col min="1" max="1" width="2.85546875" style="56" customWidth="1"/>
    <col min="2" max="2" width="26.5703125" style="56" customWidth="1"/>
    <col min="3" max="3" width="18.5703125" style="56" bestFit="1" customWidth="1"/>
    <col min="4" max="4" width="23.85546875" style="56" bestFit="1" customWidth="1"/>
    <col min="5" max="16384" width="9.140625" style="56"/>
  </cols>
  <sheetData>
    <row r="1" spans="1:4">
      <c r="A1" s="57"/>
      <c r="B1" s="57"/>
      <c r="C1" s="56" t="s">
        <v>817</v>
      </c>
      <c r="D1" s="56" t="s">
        <v>818</v>
      </c>
    </row>
    <row r="2" spans="1:4">
      <c r="A2" s="56" t="s">
        <v>228</v>
      </c>
      <c r="C2" s="56">
        <v>170</v>
      </c>
      <c r="D2" s="56">
        <v>34</v>
      </c>
    </row>
    <row r="3" spans="1:4">
      <c r="A3" s="56" t="s">
        <v>231</v>
      </c>
      <c r="C3" s="56">
        <v>255</v>
      </c>
      <c r="D3" s="56">
        <v>51</v>
      </c>
    </row>
    <row r="4" spans="1:4">
      <c r="A4" s="56" t="s">
        <v>819</v>
      </c>
      <c r="C4" s="56">
        <v>40</v>
      </c>
      <c r="D4" s="56">
        <v>9</v>
      </c>
    </row>
    <row r="5" spans="1:4">
      <c r="A5" s="56" t="s">
        <v>831</v>
      </c>
      <c r="C5" s="56">
        <v>95</v>
      </c>
      <c r="D5" s="56">
        <v>19</v>
      </c>
    </row>
    <row r="6" spans="1:4">
      <c r="A6" s="56" t="s">
        <v>234</v>
      </c>
      <c r="C6" s="56">
        <v>111</v>
      </c>
      <c r="D6" s="56">
        <v>23</v>
      </c>
    </row>
    <row r="7" spans="1:4">
      <c r="A7" s="56" t="s">
        <v>820</v>
      </c>
      <c r="C7" s="56">
        <v>50</v>
      </c>
      <c r="D7" s="56">
        <v>11</v>
      </c>
    </row>
    <row r="8" spans="1:4">
      <c r="A8" s="56" t="s">
        <v>832</v>
      </c>
      <c r="C8" s="56">
        <v>39</v>
      </c>
      <c r="D8" s="56">
        <v>8</v>
      </c>
    </row>
    <row r="9" spans="1:4">
      <c r="A9" s="56" t="s">
        <v>833</v>
      </c>
      <c r="C9" s="56">
        <v>90</v>
      </c>
      <c r="D9" s="56">
        <v>19</v>
      </c>
    </row>
    <row r="10" spans="1:4">
      <c r="A10" s="56" t="s">
        <v>821</v>
      </c>
      <c r="C10" s="56">
        <v>100</v>
      </c>
      <c r="D10" s="56">
        <v>20</v>
      </c>
    </row>
    <row r="11" spans="1:4">
      <c r="A11" s="56" t="s">
        <v>841</v>
      </c>
      <c r="C11" s="56">
        <v>14</v>
      </c>
      <c r="D11" s="56">
        <v>4</v>
      </c>
    </row>
    <row r="12" spans="1:4">
      <c r="A12" s="56" t="s">
        <v>822</v>
      </c>
      <c r="C12" s="56">
        <v>23</v>
      </c>
      <c r="D12" s="56">
        <v>5</v>
      </c>
    </row>
    <row r="13" spans="1:4">
      <c r="A13" s="56" t="s">
        <v>834</v>
      </c>
      <c r="C13" s="56">
        <v>55</v>
      </c>
      <c r="D13" s="56">
        <v>11</v>
      </c>
    </row>
    <row r="14" spans="1:4">
      <c r="A14" s="56" t="s">
        <v>823</v>
      </c>
      <c r="C14" s="56">
        <v>120</v>
      </c>
      <c r="D14" s="56">
        <v>24</v>
      </c>
    </row>
    <row r="15" spans="1:4">
      <c r="A15" s="56" t="s">
        <v>236</v>
      </c>
      <c r="C15" s="56">
        <v>30</v>
      </c>
      <c r="D15" s="56">
        <v>6</v>
      </c>
    </row>
    <row r="16" spans="1:4">
      <c r="A16" s="56" t="s">
        <v>238</v>
      </c>
      <c r="C16" s="56">
        <v>47</v>
      </c>
      <c r="D16" s="56">
        <v>10</v>
      </c>
    </row>
    <row r="17" spans="1:4">
      <c r="A17" s="56" t="s">
        <v>835</v>
      </c>
      <c r="C17" s="56">
        <v>26</v>
      </c>
      <c r="D17" s="56">
        <v>6</v>
      </c>
    </row>
    <row r="18" spans="1:4">
      <c r="A18" s="56" t="s">
        <v>836</v>
      </c>
      <c r="C18" s="56">
        <v>22</v>
      </c>
      <c r="D18" s="56">
        <v>5</v>
      </c>
    </row>
    <row r="19" spans="1:4">
      <c r="A19" s="56" t="s">
        <v>239</v>
      </c>
      <c r="C19" s="56">
        <v>98</v>
      </c>
      <c r="D19" s="56">
        <v>20</v>
      </c>
    </row>
    <row r="20" spans="1:4">
      <c r="A20" s="56" t="s">
        <v>837</v>
      </c>
      <c r="C20" s="56">
        <v>10</v>
      </c>
      <c r="D20" s="56">
        <v>2</v>
      </c>
    </row>
    <row r="21" spans="1:4">
      <c r="A21" s="56" t="s">
        <v>240</v>
      </c>
      <c r="C21" s="56">
        <v>123</v>
      </c>
      <c r="D21" s="56">
        <v>25</v>
      </c>
    </row>
    <row r="22" spans="1:4">
      <c r="A22" s="56" t="s">
        <v>842</v>
      </c>
      <c r="C22" s="56">
        <v>40</v>
      </c>
      <c r="D22" s="56">
        <v>9</v>
      </c>
    </row>
    <row r="23" spans="1:4">
      <c r="A23" s="56" t="s">
        <v>824</v>
      </c>
      <c r="C23" s="56">
        <v>35</v>
      </c>
      <c r="D23" s="56">
        <v>7</v>
      </c>
    </row>
    <row r="24" spans="1:4">
      <c r="A24" s="56" t="s">
        <v>825</v>
      </c>
      <c r="C24" s="56">
        <v>55</v>
      </c>
      <c r="D24" s="56">
        <v>12</v>
      </c>
    </row>
    <row r="25" spans="1:4">
      <c r="A25" s="56" t="s">
        <v>838</v>
      </c>
      <c r="C25" s="56">
        <v>40</v>
      </c>
      <c r="D25" s="56">
        <v>8</v>
      </c>
    </row>
    <row r="26" spans="1:4">
      <c r="A26" s="56" t="s">
        <v>826</v>
      </c>
      <c r="C26" s="56">
        <v>19</v>
      </c>
      <c r="D26" s="56">
        <v>4</v>
      </c>
    </row>
    <row r="27" spans="1:4">
      <c r="A27" s="56" t="s">
        <v>827</v>
      </c>
      <c r="C27" s="56">
        <v>28</v>
      </c>
      <c r="D27" s="56">
        <v>6</v>
      </c>
    </row>
    <row r="28" spans="1:4">
      <c r="A28" s="56" t="s">
        <v>242</v>
      </c>
      <c r="C28" s="56">
        <v>46</v>
      </c>
      <c r="D28" s="56">
        <v>10</v>
      </c>
    </row>
    <row r="29" spans="1:4">
      <c r="A29" s="56" t="s">
        <v>828</v>
      </c>
      <c r="C29" s="56">
        <v>10</v>
      </c>
      <c r="D29" s="56">
        <v>2</v>
      </c>
    </row>
    <row r="30" spans="1:4">
      <c r="A30" s="56" t="s">
        <v>829</v>
      </c>
      <c r="C30" s="56">
        <v>5</v>
      </c>
      <c r="D30" s="56">
        <v>1</v>
      </c>
    </row>
    <row r="31" spans="1:4">
      <c r="A31" s="56" t="s">
        <v>830</v>
      </c>
      <c r="C31" s="56">
        <v>5</v>
      </c>
      <c r="D31" s="56">
        <v>1</v>
      </c>
    </row>
    <row r="32" spans="1:4">
      <c r="A32" s="56" t="s">
        <v>839</v>
      </c>
      <c r="C32" s="56">
        <v>3</v>
      </c>
      <c r="D32" s="56">
        <v>1</v>
      </c>
    </row>
    <row r="36" spans="1:4">
      <c r="A36" s="57"/>
      <c r="B36" s="57"/>
      <c r="C36" s="56" t="s">
        <v>817</v>
      </c>
      <c r="D36" s="56" t="s">
        <v>818</v>
      </c>
    </row>
    <row r="37" spans="1:4" hidden="1" outlineLevel="1">
      <c r="A37" s="57"/>
      <c r="B37" s="57" t="s">
        <v>1545</v>
      </c>
      <c r="C37" s="56">
        <f>'1 кв'!$B$2</f>
        <v>40</v>
      </c>
      <c r="D37" s="56">
        <f>'1 кв'!$C$2</f>
        <v>8</v>
      </c>
    </row>
    <row r="38" spans="1:4" hidden="1" outlineLevel="1" collapsed="1">
      <c r="A38" s="57"/>
      <c r="B38" s="57" t="s">
        <v>1545</v>
      </c>
      <c r="C38" s="56">
        <f>'3 кв'!$B$2</f>
        <v>50</v>
      </c>
      <c r="D38" s="56">
        <f>'3 кв'!$C$2</f>
        <v>10</v>
      </c>
    </row>
    <row r="39" spans="1:4" hidden="1" outlineLevel="1" collapsed="1">
      <c r="A39" s="57"/>
      <c r="B39" s="57" t="s">
        <v>1545</v>
      </c>
      <c r="C39" s="56">
        <f>'4 кв'!$C$2</f>
        <v>80</v>
      </c>
      <c r="D39" s="56">
        <f>'4 кв'!$B$2</f>
        <v>16</v>
      </c>
    </row>
    <row r="40" spans="1:4" collapsed="1">
      <c r="A40" s="56" t="s">
        <v>228</v>
      </c>
      <c r="C40" s="56">
        <f>SUM(C37:C39)</f>
        <v>170</v>
      </c>
      <c r="D40" s="56">
        <f>SUM(D37:D39)</f>
        <v>34</v>
      </c>
    </row>
    <row r="41" spans="1:4" hidden="1" outlineLevel="1">
      <c r="B41" s="56" t="s">
        <v>1545</v>
      </c>
      <c r="C41" s="56">
        <f>'1 кв'!$B$3</f>
        <v>45</v>
      </c>
      <c r="D41" s="56">
        <f>'1 кв'!$C$3</f>
        <v>9</v>
      </c>
    </row>
    <row r="42" spans="1:4" hidden="1" outlineLevel="1" collapsed="1">
      <c r="B42" s="56" t="s">
        <v>1545</v>
      </c>
      <c r="C42" s="56">
        <f>'2 кв'!$B$2</f>
        <v>50</v>
      </c>
      <c r="D42" s="56">
        <f>'2 кв'!$C$2</f>
        <v>10</v>
      </c>
    </row>
    <row r="43" spans="1:4" hidden="1" outlineLevel="1" collapsed="1">
      <c r="B43" s="56" t="s">
        <v>1545</v>
      </c>
      <c r="C43" s="56">
        <f>'3 кв'!$B$3</f>
        <v>60</v>
      </c>
      <c r="D43" s="56">
        <f>'3 кв'!$C$3</f>
        <v>12</v>
      </c>
    </row>
    <row r="44" spans="1:4" hidden="1" outlineLevel="1" collapsed="1">
      <c r="B44" s="56" t="s">
        <v>1545</v>
      </c>
      <c r="C44" s="56">
        <f>'4 кв'!$C$3</f>
        <v>100</v>
      </c>
      <c r="D44" s="56">
        <f>'4 кв'!$B$3</f>
        <v>20</v>
      </c>
    </row>
    <row r="45" spans="1:4" collapsed="1">
      <c r="A45" s="56" t="s">
        <v>231</v>
      </c>
      <c r="C45" s="56">
        <f>SUM(C41:C44)</f>
        <v>255</v>
      </c>
      <c r="D45" s="56">
        <f>SUM(D41:D44)</f>
        <v>51</v>
      </c>
    </row>
    <row r="46" spans="1:4" hidden="1" outlineLevel="1">
      <c r="B46" s="56" t="s">
        <v>1545</v>
      </c>
      <c r="C46" s="56">
        <f>'1 кв'!$B$4</f>
        <v>12</v>
      </c>
      <c r="D46" s="56">
        <f>'1 кв'!$C$4</f>
        <v>3</v>
      </c>
    </row>
    <row r="47" spans="1:4" hidden="1" outlineLevel="1" collapsed="1">
      <c r="B47" s="56" t="s">
        <v>1545</v>
      </c>
      <c r="C47" s="56">
        <f>'3 кв'!$B$4</f>
        <v>18</v>
      </c>
      <c r="D47" s="56">
        <f>'3 кв'!$C$4</f>
        <v>4</v>
      </c>
    </row>
    <row r="48" spans="1:4" hidden="1" outlineLevel="1" collapsed="1">
      <c r="B48" s="56" t="s">
        <v>1545</v>
      </c>
      <c r="C48" s="56">
        <f>'4 кв'!$C$5</f>
        <v>10</v>
      </c>
      <c r="D48" s="56">
        <f>'4 кв'!$B$5</f>
        <v>2</v>
      </c>
    </row>
    <row r="49" spans="1:4" collapsed="1">
      <c r="A49" s="56" t="s">
        <v>819</v>
      </c>
      <c r="C49" s="56">
        <f>SUM(C46:C48)</f>
        <v>40</v>
      </c>
      <c r="D49" s="56">
        <f>SUM(D46:D48)</f>
        <v>9</v>
      </c>
    </row>
    <row r="50" spans="1:4" hidden="1" outlineLevel="1">
      <c r="B50" s="56" t="s">
        <v>1545</v>
      </c>
      <c r="C50" s="56">
        <f>'2 кв'!$B$3</f>
        <v>25</v>
      </c>
      <c r="D50" s="56">
        <f>'2 кв'!$C$3</f>
        <v>5</v>
      </c>
    </row>
    <row r="51" spans="1:4" hidden="1" outlineLevel="1" collapsed="1">
      <c r="B51" s="56" t="s">
        <v>1545</v>
      </c>
      <c r="C51" s="56">
        <f>'4 кв'!$C$4</f>
        <v>70</v>
      </c>
      <c r="D51" s="56">
        <f>'4 кв'!$B$4</f>
        <v>14</v>
      </c>
    </row>
    <row r="52" spans="1:4" collapsed="1">
      <c r="A52" s="56" t="s">
        <v>831</v>
      </c>
      <c r="C52" s="56">
        <f>SUM(C50:C51)</f>
        <v>95</v>
      </c>
      <c r="D52" s="56">
        <f>SUM(D50:D51)</f>
        <v>19</v>
      </c>
    </row>
    <row r="53" spans="1:4" hidden="1" outlineLevel="1">
      <c r="B53" s="56" t="s">
        <v>1545</v>
      </c>
      <c r="C53" s="56">
        <f>'1 кв'!$B$5</f>
        <v>18</v>
      </c>
      <c r="D53" s="56">
        <f>'1 кв'!$C$5</f>
        <v>4</v>
      </c>
    </row>
    <row r="54" spans="1:4" hidden="1" outlineLevel="1" collapsed="1">
      <c r="B54" s="56" t="s">
        <v>1545</v>
      </c>
      <c r="C54" s="56">
        <f>'2 кв'!$B$4</f>
        <v>28</v>
      </c>
      <c r="D54" s="56">
        <f>'2 кв'!$C$4</f>
        <v>6</v>
      </c>
    </row>
    <row r="55" spans="1:4" hidden="1" outlineLevel="1" collapsed="1">
      <c r="B55" s="56" t="s">
        <v>1545</v>
      </c>
      <c r="C55" s="56">
        <f>'3 кв'!$B$5</f>
        <v>25</v>
      </c>
      <c r="D55" s="56">
        <f>'3 кв'!$C$5</f>
        <v>5</v>
      </c>
    </row>
    <row r="56" spans="1:4" hidden="1" outlineLevel="1" collapsed="1">
      <c r="B56" s="56" t="s">
        <v>1545</v>
      </c>
      <c r="C56" s="56">
        <f>'4 кв'!$C$6</f>
        <v>40</v>
      </c>
      <c r="D56" s="56">
        <f>'4 кв'!$B$6</f>
        <v>8</v>
      </c>
    </row>
    <row r="57" spans="1:4" collapsed="1">
      <c r="A57" s="56" t="s">
        <v>234</v>
      </c>
      <c r="C57" s="56">
        <f>SUM(C53:C56)</f>
        <v>111</v>
      </c>
      <c r="D57" s="56">
        <f>SUM(D53:D56)</f>
        <v>23</v>
      </c>
    </row>
    <row r="58" spans="1:4" hidden="1" outlineLevel="1">
      <c r="B58" s="56" t="s">
        <v>1545</v>
      </c>
      <c r="C58" s="56">
        <f>'1 кв'!$B$6</f>
        <v>14</v>
      </c>
      <c r="D58" s="56">
        <f>'1 кв'!$C$6</f>
        <v>3</v>
      </c>
    </row>
    <row r="59" spans="1:4" hidden="1" outlineLevel="1" collapsed="1">
      <c r="B59" s="56" t="s">
        <v>1545</v>
      </c>
      <c r="C59" s="56">
        <f>'2 кв'!$B$5</f>
        <v>16</v>
      </c>
      <c r="D59" s="56">
        <f>'2 кв'!$C$5</f>
        <v>4</v>
      </c>
    </row>
    <row r="60" spans="1:4" hidden="1" outlineLevel="1" collapsed="1">
      <c r="B60" s="56" t="s">
        <v>1545</v>
      </c>
      <c r="C60" s="56">
        <f>'4 кв'!$C$7</f>
        <v>20</v>
      </c>
      <c r="D60" s="56">
        <f>'4 кв'!$B$7</f>
        <v>4</v>
      </c>
    </row>
    <row r="61" spans="1:4" collapsed="1">
      <c r="A61" s="56" t="s">
        <v>820</v>
      </c>
      <c r="C61" s="56">
        <f>SUM(C58:C60)</f>
        <v>50</v>
      </c>
      <c r="D61" s="56">
        <f>SUM(D58:D60)</f>
        <v>11</v>
      </c>
    </row>
    <row r="62" spans="1:4" hidden="1" outlineLevel="1">
      <c r="B62" s="56" t="s">
        <v>1545</v>
      </c>
      <c r="C62" s="56">
        <f>'2 кв'!$B$6</f>
        <v>14</v>
      </c>
      <c r="D62" s="56">
        <f>'2 кв'!$C$6</f>
        <v>3</v>
      </c>
    </row>
    <row r="63" spans="1:4" hidden="1" outlineLevel="1" collapsed="1">
      <c r="B63" s="56" t="s">
        <v>1545</v>
      </c>
      <c r="C63" s="56">
        <f>'3 кв'!$B$6</f>
        <v>10</v>
      </c>
      <c r="D63" s="56">
        <f>'3 кв'!$C$6</f>
        <v>2</v>
      </c>
    </row>
    <row r="64" spans="1:4" hidden="1" outlineLevel="1" collapsed="1">
      <c r="B64" s="56" t="s">
        <v>1545</v>
      </c>
      <c r="C64" s="56">
        <f>'4 кв'!$C$8</f>
        <v>15</v>
      </c>
      <c r="D64" s="56">
        <f>'4 кв'!$B$8</f>
        <v>3</v>
      </c>
    </row>
    <row r="65" spans="1:4" collapsed="1">
      <c r="A65" s="56" t="s">
        <v>832</v>
      </c>
      <c r="C65" s="56">
        <f>SUM(C62:C64)</f>
        <v>39</v>
      </c>
      <c r="D65" s="56">
        <f>SUM(D62:D64)</f>
        <v>8</v>
      </c>
    </row>
    <row r="66" spans="1:4" hidden="1" outlineLevel="1">
      <c r="B66" s="56" t="s">
        <v>1545</v>
      </c>
      <c r="C66" s="56">
        <f>'2 кв'!$B$7</f>
        <v>22</v>
      </c>
      <c r="D66" s="56">
        <f>'2 кв'!$C$7</f>
        <v>5</v>
      </c>
    </row>
    <row r="67" spans="1:4" hidden="1" outlineLevel="1" collapsed="1">
      <c r="B67" s="56" t="s">
        <v>1545</v>
      </c>
      <c r="C67" s="56">
        <f>'3 кв'!$B$7</f>
        <v>28</v>
      </c>
      <c r="D67" s="56">
        <f>'3 кв'!$C$7</f>
        <v>6</v>
      </c>
    </row>
    <row r="68" spans="1:4" hidden="1" outlineLevel="1" collapsed="1">
      <c r="B68" s="56" t="s">
        <v>1545</v>
      </c>
      <c r="C68" s="56">
        <f>'4 кв'!$C$9</f>
        <v>40</v>
      </c>
      <c r="D68" s="56">
        <f>'4 кв'!$B$9</f>
        <v>8</v>
      </c>
    </row>
    <row r="69" spans="1:4" collapsed="1">
      <c r="A69" s="56" t="s">
        <v>833</v>
      </c>
      <c r="C69" s="56">
        <f>SUM(C66:C68)</f>
        <v>90</v>
      </c>
      <c r="D69" s="56">
        <f>SUM(D66:D68)</f>
        <v>19</v>
      </c>
    </row>
    <row r="70" spans="1:4" hidden="1" outlineLevel="1">
      <c r="B70" s="56" t="s">
        <v>1545</v>
      </c>
      <c r="C70" s="56">
        <f>'1 кв'!$B$7</f>
        <v>20</v>
      </c>
      <c r="D70" s="56">
        <f>'1 кв'!$C$7</f>
        <v>4</v>
      </c>
    </row>
    <row r="71" spans="1:4" hidden="1" outlineLevel="1" collapsed="1">
      <c r="B71" s="56" t="s">
        <v>1545</v>
      </c>
      <c r="C71" s="56">
        <f>'2 кв'!$B$8</f>
        <v>30</v>
      </c>
      <c r="D71" s="56">
        <f>'2 кв'!$C$8</f>
        <v>6</v>
      </c>
    </row>
    <row r="72" spans="1:4" hidden="1" outlineLevel="1" collapsed="1">
      <c r="B72" s="56" t="s">
        <v>1545</v>
      </c>
      <c r="C72" s="56">
        <f>'4 кв'!$C$10</f>
        <v>50</v>
      </c>
      <c r="D72" s="56">
        <f>'4 кв'!$B$10</f>
        <v>10</v>
      </c>
    </row>
    <row r="73" spans="1:4" collapsed="1">
      <c r="A73" s="56" t="s">
        <v>821</v>
      </c>
      <c r="C73" s="56">
        <f>SUM(C70:C72)</f>
        <v>100</v>
      </c>
      <c r="D73" s="56">
        <f>SUM(D70:D72)</f>
        <v>20</v>
      </c>
    </row>
    <row r="74" spans="1:4" hidden="1" outlineLevel="1">
      <c r="B74" s="56" t="s">
        <v>1545</v>
      </c>
      <c r="C74" s="56">
        <f>'3 кв'!$B$8</f>
        <v>6</v>
      </c>
      <c r="D74" s="56">
        <f>'3 кв'!$C$8</f>
        <v>2</v>
      </c>
    </row>
    <row r="75" spans="1:4" hidden="1" outlineLevel="1" collapsed="1">
      <c r="B75" s="56" t="s">
        <v>1545</v>
      </c>
      <c r="C75" s="56">
        <f>'4 кв'!$C$11</f>
        <v>8</v>
      </c>
      <c r="D75" s="56">
        <f>'4 кв'!$B$11</f>
        <v>2</v>
      </c>
    </row>
    <row r="76" spans="1:4" collapsed="1">
      <c r="A76" s="56" t="s">
        <v>841</v>
      </c>
      <c r="C76" s="56">
        <f>SUM(C74:C75)</f>
        <v>14</v>
      </c>
      <c r="D76" s="56">
        <f>SUM(D74:D75)</f>
        <v>4</v>
      </c>
    </row>
    <row r="77" spans="1:4" hidden="1" outlineLevel="1">
      <c r="B77" s="56" t="s">
        <v>1545</v>
      </c>
      <c r="C77" s="56">
        <f>'1 кв'!$B$8</f>
        <v>8</v>
      </c>
      <c r="D77" s="56">
        <f>'1 кв'!$C$8</f>
        <v>2</v>
      </c>
    </row>
    <row r="78" spans="1:4" hidden="1" outlineLevel="1" collapsed="1">
      <c r="B78" s="56" t="s">
        <v>1545</v>
      </c>
      <c r="C78" s="56">
        <f>'3 кв'!$B$9</f>
        <v>5</v>
      </c>
      <c r="D78" s="56">
        <f>'3 кв'!$C$9</f>
        <v>1</v>
      </c>
    </row>
    <row r="79" spans="1:4" hidden="1" outlineLevel="1" collapsed="1">
      <c r="B79" s="56" t="s">
        <v>1545</v>
      </c>
      <c r="C79" s="56">
        <f>'4 кв'!$C$13</f>
        <v>10</v>
      </c>
      <c r="D79" s="56">
        <f>'4 кв'!$B$13</f>
        <v>2</v>
      </c>
    </row>
    <row r="80" spans="1:4" collapsed="1">
      <c r="A80" s="56" t="s">
        <v>822</v>
      </c>
      <c r="C80" s="56">
        <f>SUM(C77:C79)</f>
        <v>23</v>
      </c>
      <c r="D80" s="56">
        <f>SUM(D77:D79)</f>
        <v>5</v>
      </c>
    </row>
    <row r="81" spans="1:4" hidden="1" outlineLevel="1">
      <c r="B81" s="56" t="s">
        <v>1545</v>
      </c>
      <c r="C81" s="56">
        <f>'2 кв'!$B$9</f>
        <v>25</v>
      </c>
      <c r="D81" s="56">
        <f>'2 кв'!$C$9</f>
        <v>5</v>
      </c>
    </row>
    <row r="82" spans="1:4" hidden="1" outlineLevel="1" collapsed="1">
      <c r="B82" s="56" t="s">
        <v>1545</v>
      </c>
      <c r="C82" s="56">
        <f>'4 кв'!$C$12</f>
        <v>30</v>
      </c>
      <c r="D82" s="56">
        <f>'4 кв'!$B$12</f>
        <v>6</v>
      </c>
    </row>
    <row r="83" spans="1:4" collapsed="1">
      <c r="A83" s="56" t="s">
        <v>834</v>
      </c>
      <c r="C83" s="56">
        <f>SUM(C81:C82)</f>
        <v>55</v>
      </c>
      <c r="D83" s="56">
        <f>SUM(D81:D82)</f>
        <v>11</v>
      </c>
    </row>
    <row r="84" spans="1:4" hidden="1" outlineLevel="1">
      <c r="B84" s="56" t="s">
        <v>1545</v>
      </c>
      <c r="C84" s="56">
        <f>'1 кв'!$B$9</f>
        <v>35</v>
      </c>
      <c r="D84" s="56">
        <f>'1 кв'!$C$9</f>
        <v>7</v>
      </c>
    </row>
    <row r="85" spans="1:4" hidden="1" outlineLevel="1" collapsed="1">
      <c r="B85" s="56" t="s">
        <v>1545</v>
      </c>
      <c r="C85" s="56">
        <f>'2 кв'!$B$10</f>
        <v>40</v>
      </c>
      <c r="D85" s="56">
        <f>'2 кв'!$C$10</f>
        <v>8</v>
      </c>
    </row>
    <row r="86" spans="1:4" hidden="1" outlineLevel="1" collapsed="1">
      <c r="B86" s="56" t="s">
        <v>1545</v>
      </c>
      <c r="C86" s="56">
        <f>'3 кв'!$B$10</f>
        <v>45</v>
      </c>
      <c r="D86" s="56">
        <f>'3 кв'!$C$10</f>
        <v>9</v>
      </c>
    </row>
    <row r="87" spans="1:4" collapsed="1">
      <c r="A87" s="56" t="s">
        <v>823</v>
      </c>
      <c r="C87" s="56">
        <f>SUM(C84:C86)</f>
        <v>120</v>
      </c>
      <c r="D87" s="56">
        <f>SUM(D84:D86)</f>
        <v>24</v>
      </c>
    </row>
    <row r="88" spans="1:4" hidden="1" outlineLevel="1">
      <c r="B88" s="56" t="s">
        <v>1545</v>
      </c>
      <c r="C88" s="56">
        <f>'4 кв'!$C$14</f>
        <v>30</v>
      </c>
      <c r="D88" s="56">
        <f>'4 кв'!$B$14</f>
        <v>6</v>
      </c>
    </row>
    <row r="89" spans="1:4" collapsed="1">
      <c r="A89" s="56" t="s">
        <v>236</v>
      </c>
      <c r="C89" s="56">
        <f>SUM(C88)</f>
        <v>30</v>
      </c>
      <c r="D89" s="56">
        <f>SUM(D88)</f>
        <v>6</v>
      </c>
    </row>
    <row r="90" spans="1:4" hidden="1" outlineLevel="1">
      <c r="B90" s="56" t="s">
        <v>1545</v>
      </c>
      <c r="C90" s="56">
        <f>'1 кв'!$B$10</f>
        <v>15</v>
      </c>
      <c r="D90" s="56">
        <f>'1 кв'!$C$10</f>
        <v>3</v>
      </c>
    </row>
    <row r="91" spans="1:4" hidden="1" outlineLevel="1" collapsed="1">
      <c r="B91" s="56" t="s">
        <v>1545</v>
      </c>
      <c r="C91" s="56">
        <f>'3 кв'!$B$11</f>
        <v>10</v>
      </c>
      <c r="D91" s="56">
        <f>'3 кв'!$C$11</f>
        <v>2</v>
      </c>
    </row>
    <row r="92" spans="1:4" hidden="1" outlineLevel="1" collapsed="1">
      <c r="B92" s="56" t="s">
        <v>1545</v>
      </c>
      <c r="C92" s="56">
        <f>'4 кв'!$C$15</f>
        <v>22</v>
      </c>
      <c r="D92" s="56">
        <f>'4 кв'!$B$15</f>
        <v>5</v>
      </c>
    </row>
    <row r="93" spans="1:4" collapsed="1">
      <c r="A93" s="56" t="s">
        <v>238</v>
      </c>
      <c r="C93" s="56">
        <f>SUM(C90:C92)</f>
        <v>47</v>
      </c>
      <c r="D93" s="56">
        <f>SUM(D90:D92)</f>
        <v>10</v>
      </c>
    </row>
    <row r="94" spans="1:4" hidden="1" outlineLevel="1">
      <c r="B94" s="56" t="s">
        <v>1545</v>
      </c>
      <c r="C94" s="56">
        <f>'2 кв'!$B$11</f>
        <v>16</v>
      </c>
      <c r="D94" s="56">
        <f>'2 кв'!$C$11</f>
        <v>4</v>
      </c>
    </row>
    <row r="95" spans="1:4" hidden="1" outlineLevel="1" collapsed="1">
      <c r="B95" s="56" t="s">
        <v>1545</v>
      </c>
      <c r="C95" s="56">
        <f>'4 кв'!$C$16</f>
        <v>10</v>
      </c>
      <c r="D95" s="56">
        <f>'4 кв'!$B$16</f>
        <v>2</v>
      </c>
    </row>
    <row r="96" spans="1:4" collapsed="1">
      <c r="A96" s="56" t="s">
        <v>835</v>
      </c>
      <c r="C96" s="56">
        <f>SUM(C94:C95)</f>
        <v>26</v>
      </c>
      <c r="D96" s="56">
        <f>SUM(D94:D95)</f>
        <v>6</v>
      </c>
    </row>
    <row r="97" spans="1:4" hidden="1" outlineLevel="1">
      <c r="B97" s="56" t="s">
        <v>1545</v>
      </c>
      <c r="C97" s="56">
        <f>'2 кв'!$B$12</f>
        <v>12</v>
      </c>
      <c r="D97" s="56">
        <f>'2 кв'!$C$12</f>
        <v>3</v>
      </c>
    </row>
    <row r="98" spans="1:4" hidden="1" outlineLevel="1" collapsed="1">
      <c r="B98" s="56" t="s">
        <v>1545</v>
      </c>
      <c r="C98" s="56">
        <f>'3 кв'!$B$12</f>
        <v>10</v>
      </c>
      <c r="D98" s="56">
        <f>'3 кв'!$C$12</f>
        <v>2</v>
      </c>
    </row>
    <row r="99" spans="1:4" collapsed="1">
      <c r="A99" s="56" t="s">
        <v>836</v>
      </c>
      <c r="C99" s="56">
        <f>SUM(C97:C98)</f>
        <v>22</v>
      </c>
      <c r="D99" s="56">
        <f>SUM(D97:D98)</f>
        <v>5</v>
      </c>
    </row>
    <row r="100" spans="1:4" hidden="1" outlineLevel="1">
      <c r="B100" s="56" t="s">
        <v>1545</v>
      </c>
      <c r="C100" s="56">
        <f>'1 кв'!$B$11</f>
        <v>30</v>
      </c>
      <c r="D100" s="56">
        <f>'1 кв'!$C$11</f>
        <v>6</v>
      </c>
    </row>
    <row r="101" spans="1:4" hidden="1" outlineLevel="1" collapsed="1">
      <c r="B101" s="56" t="s">
        <v>1545</v>
      </c>
      <c r="C101" s="56">
        <f>'2 кв'!$B$13</f>
        <v>18</v>
      </c>
      <c r="D101" s="56">
        <f>'2 кв'!$C$13</f>
        <v>4</v>
      </c>
    </row>
    <row r="102" spans="1:4" hidden="1" outlineLevel="1" collapsed="1">
      <c r="B102" s="56" t="s">
        <v>1545</v>
      </c>
      <c r="C102" s="56">
        <f>'3 кв'!$B$13</f>
        <v>20</v>
      </c>
      <c r="D102" s="56">
        <f>'3 кв'!$C$13</f>
        <v>4</v>
      </c>
    </row>
    <row r="103" spans="1:4" hidden="1" outlineLevel="1" collapsed="1">
      <c r="B103" s="56" t="s">
        <v>1545</v>
      </c>
      <c r="C103" s="56">
        <f>'4 кв'!$C$17</f>
        <v>30</v>
      </c>
      <c r="D103" s="56">
        <f>'4 кв'!$B$17</f>
        <v>6</v>
      </c>
    </row>
    <row r="104" spans="1:4" collapsed="1">
      <c r="A104" s="56" t="s">
        <v>239</v>
      </c>
      <c r="C104" s="56">
        <f>SUM(C100:C103)</f>
        <v>98</v>
      </c>
      <c r="D104" s="56">
        <f>SUM(D100:D103)</f>
        <v>20</v>
      </c>
    </row>
    <row r="105" spans="1:4" hidden="1" outlineLevel="1">
      <c r="B105" s="56" t="s">
        <v>1545</v>
      </c>
      <c r="C105" s="56">
        <f>'2 кв'!$B$14</f>
        <v>5</v>
      </c>
      <c r="D105" s="56">
        <f>'2 кв'!$C$14</f>
        <v>1</v>
      </c>
    </row>
    <row r="106" spans="1:4" hidden="1" outlineLevel="1" collapsed="1">
      <c r="B106" s="56" t="s">
        <v>1545</v>
      </c>
      <c r="C106" s="56">
        <f>'4 кв'!$C$18</f>
        <v>5</v>
      </c>
      <c r="D106" s="56">
        <f>'4 кв'!$B$18</f>
        <v>1</v>
      </c>
    </row>
    <row r="107" spans="1:4" collapsed="1">
      <c r="A107" s="56" t="s">
        <v>837</v>
      </c>
      <c r="C107" s="56">
        <f>SUM(C105:C106)</f>
        <v>10</v>
      </c>
      <c r="D107" s="56">
        <f>SUM(D105:D106)</f>
        <v>2</v>
      </c>
    </row>
    <row r="108" spans="1:4" hidden="1" outlineLevel="1">
      <c r="B108" s="56" t="s">
        <v>1545</v>
      </c>
      <c r="C108" s="56">
        <f>'1 кв'!$B$12</f>
        <v>38</v>
      </c>
      <c r="D108" s="56">
        <f>'1 кв'!$C$12</f>
        <v>8</v>
      </c>
    </row>
    <row r="109" spans="1:4" hidden="1" outlineLevel="1" collapsed="1">
      <c r="B109" s="56" t="s">
        <v>1545</v>
      </c>
      <c r="C109" s="56">
        <f>'2 кв'!$B$15</f>
        <v>20</v>
      </c>
      <c r="D109" s="56">
        <f>'2 кв'!$C$15</f>
        <v>4</v>
      </c>
    </row>
    <row r="110" spans="1:4" hidden="1" outlineLevel="1" collapsed="1">
      <c r="B110" s="56" t="s">
        <v>1545</v>
      </c>
      <c r="C110" s="56">
        <f>'3 кв'!$B$14</f>
        <v>30</v>
      </c>
      <c r="D110" s="56">
        <f>'3 кв'!$C$14</f>
        <v>6</v>
      </c>
    </row>
    <row r="111" spans="1:4" hidden="1" outlineLevel="1" collapsed="1">
      <c r="B111" s="56" t="s">
        <v>1545</v>
      </c>
      <c r="C111" s="56">
        <f>'4 кв'!$C$19</f>
        <v>35</v>
      </c>
      <c r="D111" s="56">
        <f>'4 кв'!$B$19</f>
        <v>7</v>
      </c>
    </row>
    <row r="112" spans="1:4" collapsed="1">
      <c r="A112" s="56" t="s">
        <v>240</v>
      </c>
      <c r="C112" s="56">
        <f>SUM(C108:C111)</f>
        <v>123</v>
      </c>
      <c r="D112" s="56">
        <f>SUM(D108:D111)</f>
        <v>25</v>
      </c>
    </row>
    <row r="113" spans="1:4" hidden="1" outlineLevel="1">
      <c r="B113" s="56" t="s">
        <v>1545</v>
      </c>
      <c r="C113" s="56">
        <f>'3 кв'!$B$15</f>
        <v>12</v>
      </c>
      <c r="D113" s="56">
        <f>'3 кв'!$C$15</f>
        <v>3</v>
      </c>
    </row>
    <row r="114" spans="1:4" hidden="1" outlineLevel="1" collapsed="1">
      <c r="B114" s="56" t="s">
        <v>1545</v>
      </c>
      <c r="C114" s="56">
        <f>'4 кв'!$C$20</f>
        <v>28</v>
      </c>
      <c r="D114" s="56">
        <f>'4 кв'!$B$20</f>
        <v>6</v>
      </c>
    </row>
    <row r="115" spans="1:4" collapsed="1">
      <c r="A115" s="56" t="s">
        <v>842</v>
      </c>
      <c r="C115" s="56">
        <f>SUM(C113:C114)</f>
        <v>40</v>
      </c>
      <c r="D115" s="56">
        <f>SUM(D113:D114)</f>
        <v>9</v>
      </c>
    </row>
    <row r="116" spans="1:4" hidden="1" outlineLevel="1">
      <c r="B116" s="56" t="s">
        <v>1545</v>
      </c>
      <c r="C116" s="56">
        <f>'1 кв'!$B$13</f>
        <v>15</v>
      </c>
      <c r="D116" s="56">
        <f>'1 кв'!$C$13</f>
        <v>3</v>
      </c>
    </row>
    <row r="117" spans="1:4" hidden="1" outlineLevel="1" collapsed="1">
      <c r="B117" s="56" t="s">
        <v>1545</v>
      </c>
      <c r="C117" s="56">
        <f>'3 кв'!$B$16</f>
        <v>20</v>
      </c>
      <c r="D117" s="56">
        <f>'3 кв'!$C$16</f>
        <v>4</v>
      </c>
    </row>
    <row r="118" spans="1:4" collapsed="1">
      <c r="A118" s="56" t="s">
        <v>824</v>
      </c>
      <c r="C118" s="56">
        <f>SUM(C116:C117)</f>
        <v>35</v>
      </c>
      <c r="D118" s="56">
        <f>SUM(D116:D117)</f>
        <v>7</v>
      </c>
    </row>
    <row r="119" spans="1:4" hidden="1" outlineLevel="1">
      <c r="B119" s="56" t="s">
        <v>1545</v>
      </c>
      <c r="C119" s="56">
        <f>'1 кв'!$B$14</f>
        <v>12</v>
      </c>
      <c r="D119" s="56">
        <f>'1 кв'!$C$14</f>
        <v>3</v>
      </c>
    </row>
    <row r="120" spans="1:4" hidden="1" outlineLevel="1" collapsed="1">
      <c r="B120" s="56" t="s">
        <v>1545</v>
      </c>
      <c r="C120" s="56">
        <f>'2 кв'!$B$16</f>
        <v>18</v>
      </c>
      <c r="D120" s="56">
        <f>'2 кв'!$C$16</f>
        <v>4</v>
      </c>
    </row>
    <row r="121" spans="1:4" hidden="1" outlineLevel="1" collapsed="1">
      <c r="B121" s="56" t="s">
        <v>1545</v>
      </c>
      <c r="C121" s="56">
        <f>'3 кв'!$B$17</f>
        <v>25</v>
      </c>
      <c r="D121" s="56">
        <f>'3 кв'!$C$17</f>
        <v>5</v>
      </c>
    </row>
    <row r="122" spans="1:4" collapsed="1">
      <c r="A122" s="56" t="s">
        <v>825</v>
      </c>
      <c r="C122" s="56">
        <f>SUM(C119:C121)</f>
        <v>55</v>
      </c>
      <c r="D122" s="56">
        <f>SUM(D119:D121)</f>
        <v>12</v>
      </c>
    </row>
    <row r="123" spans="1:4" hidden="1" outlineLevel="1">
      <c r="B123" s="56" t="s">
        <v>1545</v>
      </c>
      <c r="C123" s="56">
        <f>'2 кв'!$B$17</f>
        <v>15</v>
      </c>
      <c r="D123" s="56">
        <f>'2 кв'!$C$17</f>
        <v>3</v>
      </c>
    </row>
    <row r="124" spans="1:4" hidden="1" outlineLevel="1" collapsed="1">
      <c r="B124" s="56" t="s">
        <v>1545</v>
      </c>
      <c r="C124" s="56">
        <f>'3 кв'!$B$18</f>
        <v>25</v>
      </c>
      <c r="D124" s="56">
        <f>'3 кв'!$C$18</f>
        <v>5</v>
      </c>
    </row>
    <row r="125" spans="1:4" collapsed="1">
      <c r="A125" s="56" t="s">
        <v>838</v>
      </c>
      <c r="C125" s="56">
        <f>SUM(C123:C124)</f>
        <v>40</v>
      </c>
      <c r="D125" s="56">
        <f>SUM(D123:D124)</f>
        <v>8</v>
      </c>
    </row>
    <row r="126" spans="1:4" hidden="1" outlineLevel="1">
      <c r="B126" s="56" t="s">
        <v>1545</v>
      </c>
      <c r="C126" s="56">
        <f>'1 кв'!$B$15</f>
        <v>9</v>
      </c>
      <c r="D126" s="56">
        <f>'1 кв'!$C$15</f>
        <v>2</v>
      </c>
    </row>
    <row r="127" spans="1:4" hidden="1" outlineLevel="1" collapsed="1">
      <c r="B127" s="56" t="s">
        <v>1545</v>
      </c>
      <c r="C127" s="56">
        <f>'2 кв'!$B$18</f>
        <v>10</v>
      </c>
      <c r="D127" s="56">
        <f>'2 кв'!$C$18</f>
        <v>2</v>
      </c>
    </row>
    <row r="128" spans="1:4" collapsed="1">
      <c r="A128" s="56" t="s">
        <v>826</v>
      </c>
      <c r="C128" s="56">
        <f>SUM(C126:C127)</f>
        <v>19</v>
      </c>
      <c r="D128" s="56">
        <f>SUM(D126:D127)</f>
        <v>4</v>
      </c>
    </row>
    <row r="129" spans="1:4" hidden="1" outlineLevel="1">
      <c r="B129" s="56" t="s">
        <v>1545</v>
      </c>
      <c r="C129" s="56">
        <f>'1 кв'!$B$16</f>
        <v>8</v>
      </c>
      <c r="D129" s="56">
        <f>'1 кв'!$C$16</f>
        <v>2</v>
      </c>
    </row>
    <row r="130" spans="1:4" hidden="1" outlineLevel="1" collapsed="1">
      <c r="B130" s="56" t="s">
        <v>1545</v>
      </c>
      <c r="C130" s="56">
        <f>'3 кв'!$B$19</f>
        <v>20</v>
      </c>
      <c r="D130" s="56">
        <f>'3 кв'!$C$19</f>
        <v>4</v>
      </c>
    </row>
    <row r="131" spans="1:4" collapsed="1">
      <c r="A131" s="56" t="s">
        <v>827</v>
      </c>
      <c r="C131" s="56">
        <f>SUM(C129:C130)</f>
        <v>28</v>
      </c>
      <c r="D131" s="56">
        <f>SUM(D129:D130)</f>
        <v>6</v>
      </c>
    </row>
    <row r="132" spans="1:4" hidden="1" outlineLevel="1">
      <c r="B132" s="56" t="s">
        <v>1545</v>
      </c>
      <c r="C132" s="56">
        <f>'1 кв'!$B$17</f>
        <v>17</v>
      </c>
      <c r="D132" s="56">
        <f>'1 кв'!$C$17</f>
        <v>4</v>
      </c>
    </row>
    <row r="133" spans="1:4" hidden="1" outlineLevel="1" collapsed="1">
      <c r="B133" s="56" t="s">
        <v>1545</v>
      </c>
      <c r="C133" s="56">
        <f>'2 кв'!$B$19</f>
        <v>14</v>
      </c>
      <c r="D133" s="56">
        <f>'2 кв'!$C$19</f>
        <v>3</v>
      </c>
    </row>
    <row r="134" spans="1:4" hidden="1" outlineLevel="1" collapsed="1">
      <c r="B134" s="56" t="s">
        <v>1545</v>
      </c>
      <c r="C134" s="56">
        <f>'3 кв'!$B$20</f>
        <v>15</v>
      </c>
      <c r="D134" s="56">
        <f>'3 кв'!$C$20</f>
        <v>3</v>
      </c>
    </row>
    <row r="135" spans="1:4" collapsed="1">
      <c r="A135" s="56" t="s">
        <v>242</v>
      </c>
      <c r="C135" s="56">
        <f>SUM(C132:C134)</f>
        <v>46</v>
      </c>
      <c r="D135" s="56">
        <f>SUM(D132:D134)</f>
        <v>10</v>
      </c>
    </row>
    <row r="136" spans="1:4" hidden="1" outlineLevel="1">
      <c r="B136" s="56" t="s">
        <v>1545</v>
      </c>
      <c r="C136" s="56">
        <f>'1 кв'!$B$18</f>
        <v>10</v>
      </c>
      <c r="D136" s="56">
        <f>'1 кв'!$C$18</f>
        <v>2</v>
      </c>
    </row>
    <row r="137" spans="1:4" collapsed="1">
      <c r="A137" s="56" t="s">
        <v>828</v>
      </c>
      <c r="C137" s="56">
        <f>SUM(C136)</f>
        <v>10</v>
      </c>
      <c r="D137" s="56">
        <f>SUM(D136)</f>
        <v>2</v>
      </c>
    </row>
    <row r="138" spans="1:4" hidden="1" outlineLevel="1">
      <c r="B138" s="56" t="s">
        <v>1545</v>
      </c>
      <c r="C138" s="56">
        <f>'1 кв'!$B$19</f>
        <v>5</v>
      </c>
      <c r="D138" s="56">
        <f>'1 кв'!$C$19</f>
        <v>1</v>
      </c>
    </row>
    <row r="139" spans="1:4" collapsed="1">
      <c r="A139" s="56" t="s">
        <v>829</v>
      </c>
      <c r="C139" s="56">
        <f>SUM(C138)</f>
        <v>5</v>
      </c>
      <c r="D139" s="56">
        <f>SUM(D138)</f>
        <v>1</v>
      </c>
    </row>
    <row r="140" spans="1:4" hidden="1" outlineLevel="1">
      <c r="B140" s="56" t="s">
        <v>1545</v>
      </c>
      <c r="C140" s="56">
        <f>'1 кв'!$B$20</f>
        <v>5</v>
      </c>
      <c r="D140" s="56">
        <f>'1 кв'!$C$20</f>
        <v>1</v>
      </c>
    </row>
    <row r="141" spans="1:4" collapsed="1">
      <c r="A141" s="56" t="s">
        <v>830</v>
      </c>
      <c r="C141" s="56">
        <f>SUM(C140)</f>
        <v>5</v>
      </c>
      <c r="D141" s="56">
        <f>SUM(D140)</f>
        <v>1</v>
      </c>
    </row>
    <row r="142" spans="1:4" hidden="1" outlineLevel="1">
      <c r="B142" s="56" t="s">
        <v>1545</v>
      </c>
      <c r="C142" s="56">
        <f>'2 кв'!$B$20</f>
        <v>3</v>
      </c>
      <c r="D142" s="56">
        <f>'2 кв'!$C$20</f>
        <v>1</v>
      </c>
    </row>
    <row r="143" spans="1:4" collapsed="1">
      <c r="A143" s="56" t="s">
        <v>839</v>
      </c>
      <c r="C143" s="56">
        <f>SUM(C142)</f>
        <v>3</v>
      </c>
      <c r="D143" s="56">
        <f>SUM(D142)</f>
        <v>1</v>
      </c>
    </row>
  </sheetData>
  <dataConsolidate topLabels="1" link="1">
    <dataRefs count="4">
      <dataRef ref="A1:C20" sheet="1 кв"/>
      <dataRef ref="A1:C20" sheet="2 кв"/>
      <dataRef ref="A1:C20" sheet="3 кв"/>
      <dataRef ref="A1:C20" sheet="4 кв"/>
    </dataRefs>
  </dataConsolidate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03349-8321-4B71-BF27-62C108953CDF}">
  <dimension ref="A1:C20"/>
  <sheetViews>
    <sheetView showGridLines="0" workbookViewId="0">
      <selection activeCell="F28" sqref="F28"/>
    </sheetView>
  </sheetViews>
  <sheetFormatPr defaultRowHeight="15"/>
  <cols>
    <col min="1" max="1" width="24.5703125" style="56" bestFit="1" customWidth="1"/>
    <col min="2" max="2" width="19.140625" style="56" customWidth="1"/>
    <col min="3" max="3" width="23.85546875" style="56" bestFit="1" customWidth="1"/>
    <col min="4" max="16384" width="9.140625" style="56"/>
  </cols>
  <sheetData>
    <row r="1" spans="1:3" ht="30">
      <c r="A1" s="58" t="s">
        <v>816</v>
      </c>
      <c r="B1" s="5" t="s">
        <v>817</v>
      </c>
      <c r="C1" s="5" t="s">
        <v>818</v>
      </c>
    </row>
    <row r="2" spans="1:3">
      <c r="A2" s="3" t="s">
        <v>228</v>
      </c>
      <c r="B2" s="3">
        <v>40</v>
      </c>
      <c r="C2" s="3">
        <v>8</v>
      </c>
    </row>
    <row r="3" spans="1:3">
      <c r="A3" s="3" t="s">
        <v>231</v>
      </c>
      <c r="B3" s="3">
        <v>45</v>
      </c>
      <c r="C3" s="3">
        <v>9</v>
      </c>
    </row>
    <row r="4" spans="1:3">
      <c r="A4" s="3" t="s">
        <v>819</v>
      </c>
      <c r="B4" s="3">
        <v>12</v>
      </c>
      <c r="C4" s="3">
        <v>3</v>
      </c>
    </row>
    <row r="5" spans="1:3">
      <c r="A5" s="3" t="s">
        <v>234</v>
      </c>
      <c r="B5" s="3">
        <v>18</v>
      </c>
      <c r="C5" s="3">
        <v>4</v>
      </c>
    </row>
    <row r="6" spans="1:3">
      <c r="A6" s="3" t="s">
        <v>820</v>
      </c>
      <c r="B6" s="3">
        <v>14</v>
      </c>
      <c r="C6" s="3">
        <v>3</v>
      </c>
    </row>
    <row r="7" spans="1:3">
      <c r="A7" s="3" t="s">
        <v>821</v>
      </c>
      <c r="B7" s="3">
        <v>20</v>
      </c>
      <c r="C7" s="3">
        <v>4</v>
      </c>
    </row>
    <row r="8" spans="1:3">
      <c r="A8" s="3" t="s">
        <v>822</v>
      </c>
      <c r="B8" s="3">
        <v>8</v>
      </c>
      <c r="C8" s="3">
        <v>2</v>
      </c>
    </row>
    <row r="9" spans="1:3">
      <c r="A9" s="3" t="s">
        <v>823</v>
      </c>
      <c r="B9" s="3">
        <v>35</v>
      </c>
      <c r="C9" s="3">
        <v>7</v>
      </c>
    </row>
    <row r="10" spans="1:3">
      <c r="A10" s="3" t="s">
        <v>238</v>
      </c>
      <c r="B10" s="3">
        <v>15</v>
      </c>
      <c r="C10" s="3">
        <v>3</v>
      </c>
    </row>
    <row r="11" spans="1:3">
      <c r="A11" s="3" t="s">
        <v>239</v>
      </c>
      <c r="B11" s="3">
        <v>30</v>
      </c>
      <c r="C11" s="3">
        <v>6</v>
      </c>
    </row>
    <row r="12" spans="1:3">
      <c r="A12" s="3" t="s">
        <v>240</v>
      </c>
      <c r="B12" s="3">
        <v>38</v>
      </c>
      <c r="C12" s="3">
        <v>8</v>
      </c>
    </row>
    <row r="13" spans="1:3">
      <c r="A13" s="3" t="s">
        <v>824</v>
      </c>
      <c r="B13" s="3">
        <v>15</v>
      </c>
      <c r="C13" s="3">
        <v>3</v>
      </c>
    </row>
    <row r="14" spans="1:3">
      <c r="A14" s="3" t="s">
        <v>825</v>
      </c>
      <c r="B14" s="3">
        <v>12</v>
      </c>
      <c r="C14" s="3">
        <v>3</v>
      </c>
    </row>
    <row r="15" spans="1:3">
      <c r="A15" s="3" t="s">
        <v>826</v>
      </c>
      <c r="B15" s="3">
        <v>9</v>
      </c>
      <c r="C15" s="3">
        <v>2</v>
      </c>
    </row>
    <row r="16" spans="1:3">
      <c r="A16" s="3" t="s">
        <v>827</v>
      </c>
      <c r="B16" s="3">
        <v>8</v>
      </c>
      <c r="C16" s="3">
        <v>2</v>
      </c>
    </row>
    <row r="17" spans="1:3">
      <c r="A17" s="3" t="s">
        <v>242</v>
      </c>
      <c r="B17" s="3">
        <v>17</v>
      </c>
      <c r="C17" s="3">
        <v>4</v>
      </c>
    </row>
    <row r="18" spans="1:3">
      <c r="A18" s="3" t="s">
        <v>828</v>
      </c>
      <c r="B18" s="3">
        <v>10</v>
      </c>
      <c r="C18" s="3">
        <v>2</v>
      </c>
    </row>
    <row r="19" spans="1:3">
      <c r="A19" s="3" t="s">
        <v>829</v>
      </c>
      <c r="B19" s="3">
        <v>5</v>
      </c>
      <c r="C19" s="3">
        <v>1</v>
      </c>
    </row>
    <row r="20" spans="1:3">
      <c r="A20" s="3" t="s">
        <v>830</v>
      </c>
      <c r="B20" s="3">
        <v>5</v>
      </c>
      <c r="C20" s="3">
        <v>1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6ED8-0F00-4814-8C73-0B18F7925AE8}">
  <dimension ref="A1:C22"/>
  <sheetViews>
    <sheetView showGridLines="0" workbookViewId="0">
      <selection activeCell="F28" sqref="F28"/>
    </sheetView>
  </sheetViews>
  <sheetFormatPr defaultRowHeight="15"/>
  <cols>
    <col min="1" max="1" width="26.85546875" style="56" bestFit="1" customWidth="1"/>
    <col min="2" max="2" width="18.5703125" style="56" customWidth="1"/>
    <col min="3" max="3" width="25.7109375" style="56" customWidth="1"/>
    <col min="4" max="16384" width="9.140625" style="56"/>
  </cols>
  <sheetData>
    <row r="1" spans="1:3">
      <c r="A1" s="58" t="s">
        <v>816</v>
      </c>
      <c r="B1" s="5" t="s">
        <v>817</v>
      </c>
      <c r="C1" s="5" t="s">
        <v>818</v>
      </c>
    </row>
    <row r="2" spans="1:3">
      <c r="A2" s="3" t="s">
        <v>231</v>
      </c>
      <c r="B2" s="3">
        <v>50</v>
      </c>
      <c r="C2" s="3">
        <v>10</v>
      </c>
    </row>
    <row r="3" spans="1:3">
      <c r="A3" s="3" t="s">
        <v>831</v>
      </c>
      <c r="B3" s="3">
        <v>25</v>
      </c>
      <c r="C3" s="3">
        <v>5</v>
      </c>
    </row>
    <row r="4" spans="1:3">
      <c r="A4" s="3" t="s">
        <v>234</v>
      </c>
      <c r="B4" s="3">
        <v>28</v>
      </c>
      <c r="C4" s="3">
        <v>6</v>
      </c>
    </row>
    <row r="5" spans="1:3">
      <c r="A5" s="3" t="s">
        <v>820</v>
      </c>
      <c r="B5" s="3">
        <v>16</v>
      </c>
      <c r="C5" s="3">
        <v>4</v>
      </c>
    </row>
    <row r="6" spans="1:3">
      <c r="A6" s="3" t="s">
        <v>832</v>
      </c>
      <c r="B6" s="3">
        <v>14</v>
      </c>
      <c r="C6" s="3">
        <v>3</v>
      </c>
    </row>
    <row r="7" spans="1:3">
      <c r="A7" s="3" t="s">
        <v>833</v>
      </c>
      <c r="B7" s="3">
        <v>22</v>
      </c>
      <c r="C7" s="3">
        <v>5</v>
      </c>
    </row>
    <row r="8" spans="1:3">
      <c r="A8" s="3" t="s">
        <v>821</v>
      </c>
      <c r="B8" s="3">
        <v>30</v>
      </c>
      <c r="C8" s="3">
        <v>6</v>
      </c>
    </row>
    <row r="9" spans="1:3">
      <c r="A9" s="3" t="s">
        <v>834</v>
      </c>
      <c r="B9" s="3">
        <v>25</v>
      </c>
      <c r="C9" s="3">
        <v>5</v>
      </c>
    </row>
    <row r="10" spans="1:3">
      <c r="A10" s="3" t="s">
        <v>823</v>
      </c>
      <c r="B10" s="3">
        <v>40</v>
      </c>
      <c r="C10" s="3">
        <v>8</v>
      </c>
    </row>
    <row r="11" spans="1:3">
      <c r="A11" s="3" t="s">
        <v>835</v>
      </c>
      <c r="B11" s="3">
        <v>16</v>
      </c>
      <c r="C11" s="3">
        <v>4</v>
      </c>
    </row>
    <row r="12" spans="1:3">
      <c r="A12" s="3" t="s">
        <v>836</v>
      </c>
      <c r="B12" s="3">
        <v>12</v>
      </c>
      <c r="C12" s="3">
        <v>3</v>
      </c>
    </row>
    <row r="13" spans="1:3">
      <c r="A13" s="3" t="s">
        <v>239</v>
      </c>
      <c r="B13" s="3">
        <v>18</v>
      </c>
      <c r="C13" s="3">
        <v>4</v>
      </c>
    </row>
    <row r="14" spans="1:3">
      <c r="A14" s="3" t="s">
        <v>837</v>
      </c>
      <c r="B14" s="3">
        <v>5</v>
      </c>
      <c r="C14" s="3">
        <v>1</v>
      </c>
    </row>
    <row r="15" spans="1:3">
      <c r="A15" s="3" t="s">
        <v>240</v>
      </c>
      <c r="B15" s="3">
        <v>20</v>
      </c>
      <c r="C15" s="3">
        <v>4</v>
      </c>
    </row>
    <row r="16" spans="1:3">
      <c r="A16" s="3" t="s">
        <v>825</v>
      </c>
      <c r="B16" s="3">
        <v>18</v>
      </c>
      <c r="C16" s="3">
        <v>4</v>
      </c>
    </row>
    <row r="17" spans="1:3">
      <c r="A17" s="3" t="s">
        <v>838</v>
      </c>
      <c r="B17" s="3">
        <v>15</v>
      </c>
      <c r="C17" s="3">
        <v>3</v>
      </c>
    </row>
    <row r="18" spans="1:3">
      <c r="A18" s="3" t="s">
        <v>826</v>
      </c>
      <c r="B18" s="3">
        <v>10</v>
      </c>
      <c r="C18" s="3">
        <v>2</v>
      </c>
    </row>
    <row r="19" spans="1:3">
      <c r="A19" s="3" t="s">
        <v>242</v>
      </c>
      <c r="B19" s="3">
        <v>14</v>
      </c>
      <c r="C19" s="3">
        <v>3</v>
      </c>
    </row>
    <row r="20" spans="1:3">
      <c r="A20" s="3" t="s">
        <v>839</v>
      </c>
      <c r="B20" s="3">
        <v>3</v>
      </c>
      <c r="C20" s="3">
        <v>1</v>
      </c>
    </row>
    <row r="21" spans="1:3">
      <c r="A21" s="3" t="s">
        <v>829</v>
      </c>
      <c r="B21" s="3">
        <v>4</v>
      </c>
      <c r="C21" s="3">
        <v>1</v>
      </c>
    </row>
    <row r="22" spans="1:3">
      <c r="A22" s="3" t="s">
        <v>840</v>
      </c>
      <c r="B22" s="3">
        <v>4</v>
      </c>
      <c r="C22" s="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DBD6F-7460-4E96-BF42-337A10F339CC}">
  <dimension ref="A1:C24"/>
  <sheetViews>
    <sheetView showGridLines="0" workbookViewId="0">
      <selection activeCell="F28" sqref="F28"/>
    </sheetView>
  </sheetViews>
  <sheetFormatPr defaultRowHeight="15"/>
  <cols>
    <col min="1" max="1" width="24.5703125" style="56" bestFit="1" customWidth="1"/>
    <col min="2" max="2" width="18.5703125" style="56" customWidth="1"/>
    <col min="3" max="3" width="23.85546875" style="56" bestFit="1" customWidth="1"/>
    <col min="4" max="16384" width="9.140625" style="56"/>
  </cols>
  <sheetData>
    <row r="1" spans="1:3" ht="30">
      <c r="A1" s="5" t="s">
        <v>816</v>
      </c>
      <c r="B1" s="5" t="s">
        <v>817</v>
      </c>
      <c r="C1" s="5" t="s">
        <v>818</v>
      </c>
    </row>
    <row r="2" spans="1:3">
      <c r="A2" s="3" t="s">
        <v>228</v>
      </c>
      <c r="B2" s="3">
        <v>50</v>
      </c>
      <c r="C2" s="3">
        <v>10</v>
      </c>
    </row>
    <row r="3" spans="1:3">
      <c r="A3" s="3" t="s">
        <v>231</v>
      </c>
      <c r="B3" s="3">
        <v>60</v>
      </c>
      <c r="C3" s="3">
        <v>12</v>
      </c>
    </row>
    <row r="4" spans="1:3">
      <c r="A4" s="3" t="s">
        <v>819</v>
      </c>
      <c r="B4" s="3">
        <v>18</v>
      </c>
      <c r="C4" s="3">
        <v>4</v>
      </c>
    </row>
    <row r="5" spans="1:3">
      <c r="A5" s="3" t="s">
        <v>234</v>
      </c>
      <c r="B5" s="3">
        <v>25</v>
      </c>
      <c r="C5" s="3">
        <v>5</v>
      </c>
    </row>
    <row r="6" spans="1:3">
      <c r="A6" s="3" t="s">
        <v>832</v>
      </c>
      <c r="B6" s="3">
        <v>10</v>
      </c>
      <c r="C6" s="3">
        <v>2</v>
      </c>
    </row>
    <row r="7" spans="1:3">
      <c r="A7" s="3" t="s">
        <v>833</v>
      </c>
      <c r="B7" s="3">
        <v>28</v>
      </c>
      <c r="C7" s="3">
        <v>6</v>
      </c>
    </row>
    <row r="8" spans="1:3">
      <c r="A8" s="3" t="s">
        <v>841</v>
      </c>
      <c r="B8" s="3">
        <v>6</v>
      </c>
      <c r="C8" s="3">
        <v>2</v>
      </c>
    </row>
    <row r="9" spans="1:3">
      <c r="A9" s="3" t="s">
        <v>822</v>
      </c>
      <c r="B9" s="3">
        <v>5</v>
      </c>
      <c r="C9" s="3">
        <v>1</v>
      </c>
    </row>
    <row r="10" spans="1:3">
      <c r="A10" s="3" t="s">
        <v>823</v>
      </c>
      <c r="B10" s="3">
        <v>45</v>
      </c>
      <c r="C10" s="3">
        <v>9</v>
      </c>
    </row>
    <row r="11" spans="1:3">
      <c r="A11" s="3" t="s">
        <v>238</v>
      </c>
      <c r="B11" s="3">
        <v>10</v>
      </c>
      <c r="C11" s="3">
        <v>2</v>
      </c>
    </row>
    <row r="12" spans="1:3">
      <c r="A12" s="3" t="s">
        <v>836</v>
      </c>
      <c r="B12" s="3">
        <v>10</v>
      </c>
      <c r="C12" s="3">
        <v>2</v>
      </c>
    </row>
    <row r="13" spans="1:3">
      <c r="A13" s="3" t="s">
        <v>239</v>
      </c>
      <c r="B13" s="3">
        <v>20</v>
      </c>
      <c r="C13" s="3">
        <v>4</v>
      </c>
    </row>
    <row r="14" spans="1:3">
      <c r="A14" s="3" t="s">
        <v>240</v>
      </c>
      <c r="B14" s="3">
        <v>30</v>
      </c>
      <c r="C14" s="3">
        <v>6</v>
      </c>
    </row>
    <row r="15" spans="1:3">
      <c r="A15" s="3" t="s">
        <v>842</v>
      </c>
      <c r="B15" s="3">
        <v>12</v>
      </c>
      <c r="C15" s="3">
        <v>3</v>
      </c>
    </row>
    <row r="16" spans="1:3">
      <c r="A16" s="59" t="s">
        <v>824</v>
      </c>
      <c r="B16" s="59">
        <v>20</v>
      </c>
      <c r="C16" s="59">
        <v>4</v>
      </c>
    </row>
    <row r="17" spans="1:3">
      <c r="A17" s="59" t="s">
        <v>825</v>
      </c>
      <c r="B17" s="59">
        <v>25</v>
      </c>
      <c r="C17" s="59">
        <v>5</v>
      </c>
    </row>
    <row r="18" spans="1:3">
      <c r="A18" s="59" t="s">
        <v>838</v>
      </c>
      <c r="B18" s="59">
        <v>25</v>
      </c>
      <c r="C18" s="59">
        <v>5</v>
      </c>
    </row>
    <row r="19" spans="1:3">
      <c r="A19" s="59" t="s">
        <v>827</v>
      </c>
      <c r="B19" s="59">
        <v>20</v>
      </c>
      <c r="C19" s="59">
        <v>4</v>
      </c>
    </row>
    <row r="20" spans="1:3">
      <c r="A20" s="59" t="s">
        <v>242</v>
      </c>
      <c r="B20" s="59">
        <v>15</v>
      </c>
      <c r="C20" s="59">
        <v>3</v>
      </c>
    </row>
    <row r="21" spans="1:3">
      <c r="A21" s="59" t="s">
        <v>828</v>
      </c>
      <c r="B21" s="59">
        <v>13</v>
      </c>
      <c r="C21" s="59">
        <v>3</v>
      </c>
    </row>
    <row r="22" spans="1:3">
      <c r="A22" s="59" t="s">
        <v>839</v>
      </c>
      <c r="B22" s="59">
        <v>5</v>
      </c>
      <c r="C22" s="59">
        <v>1</v>
      </c>
    </row>
    <row r="23" spans="1:3">
      <c r="A23" s="59" t="s">
        <v>840</v>
      </c>
      <c r="B23" s="59">
        <v>6</v>
      </c>
      <c r="C23" s="59">
        <v>2</v>
      </c>
    </row>
    <row r="24" spans="1:3">
      <c r="A24" s="59" t="s">
        <v>830</v>
      </c>
      <c r="B24" s="59">
        <v>6</v>
      </c>
      <c r="C24" s="59">
        <v>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B236-A295-440B-A4FD-D0337FE5A820}">
  <dimension ref="A1:C26"/>
  <sheetViews>
    <sheetView showGridLines="0" workbookViewId="0">
      <selection activeCell="F28" sqref="F28"/>
    </sheetView>
  </sheetViews>
  <sheetFormatPr defaultRowHeight="15"/>
  <cols>
    <col min="1" max="1" width="26.85546875" style="56" bestFit="1" customWidth="1"/>
    <col min="2" max="2" width="24.85546875" style="56" customWidth="1"/>
    <col min="3" max="3" width="18.28515625" style="56" bestFit="1" customWidth="1"/>
    <col min="4" max="16384" width="9.140625" style="56"/>
  </cols>
  <sheetData>
    <row r="1" spans="1:3" ht="30">
      <c r="A1" s="58" t="s">
        <v>816</v>
      </c>
      <c r="B1" s="5" t="s">
        <v>818</v>
      </c>
      <c r="C1" s="5" t="s">
        <v>817</v>
      </c>
    </row>
    <row r="2" spans="1:3">
      <c r="A2" s="3" t="s">
        <v>228</v>
      </c>
      <c r="B2" s="3">
        <v>16</v>
      </c>
      <c r="C2" s="3">
        <v>80</v>
      </c>
    </row>
    <row r="3" spans="1:3">
      <c r="A3" s="3" t="s">
        <v>231</v>
      </c>
      <c r="B3" s="3">
        <v>20</v>
      </c>
      <c r="C3" s="3">
        <v>100</v>
      </c>
    </row>
    <row r="4" spans="1:3">
      <c r="A4" s="3" t="s">
        <v>831</v>
      </c>
      <c r="B4" s="3">
        <v>14</v>
      </c>
      <c r="C4" s="3">
        <v>70</v>
      </c>
    </row>
    <row r="5" spans="1:3">
      <c r="A5" s="3" t="s">
        <v>819</v>
      </c>
      <c r="B5" s="3">
        <v>2</v>
      </c>
      <c r="C5" s="3">
        <v>10</v>
      </c>
    </row>
    <row r="6" spans="1:3">
      <c r="A6" s="3" t="s">
        <v>234</v>
      </c>
      <c r="B6" s="3">
        <v>8</v>
      </c>
      <c r="C6" s="3">
        <v>40</v>
      </c>
    </row>
    <row r="7" spans="1:3">
      <c r="A7" s="3" t="s">
        <v>820</v>
      </c>
      <c r="B7" s="3">
        <v>4</v>
      </c>
      <c r="C7" s="3">
        <v>20</v>
      </c>
    </row>
    <row r="8" spans="1:3">
      <c r="A8" s="3" t="s">
        <v>832</v>
      </c>
      <c r="B8" s="3">
        <v>3</v>
      </c>
      <c r="C8" s="3">
        <v>15</v>
      </c>
    </row>
    <row r="9" spans="1:3">
      <c r="A9" s="3" t="s">
        <v>833</v>
      </c>
      <c r="B9" s="3">
        <v>8</v>
      </c>
      <c r="C9" s="3">
        <v>40</v>
      </c>
    </row>
    <row r="10" spans="1:3">
      <c r="A10" s="3" t="s">
        <v>821</v>
      </c>
      <c r="B10" s="3">
        <v>10</v>
      </c>
      <c r="C10" s="3">
        <v>50</v>
      </c>
    </row>
    <row r="11" spans="1:3">
      <c r="A11" s="3" t="s">
        <v>841</v>
      </c>
      <c r="B11" s="3">
        <v>2</v>
      </c>
      <c r="C11" s="3">
        <v>8</v>
      </c>
    </row>
    <row r="12" spans="1:3">
      <c r="A12" s="3" t="s">
        <v>834</v>
      </c>
      <c r="B12" s="3">
        <v>6</v>
      </c>
      <c r="C12" s="3">
        <v>30</v>
      </c>
    </row>
    <row r="13" spans="1:3">
      <c r="A13" s="3" t="s">
        <v>822</v>
      </c>
      <c r="B13" s="3">
        <v>2</v>
      </c>
      <c r="C13" s="3">
        <v>10</v>
      </c>
    </row>
    <row r="14" spans="1:3">
      <c r="A14" s="3" t="s">
        <v>236</v>
      </c>
      <c r="B14" s="3">
        <v>6</v>
      </c>
      <c r="C14" s="3">
        <v>30</v>
      </c>
    </row>
    <row r="15" spans="1:3">
      <c r="A15" s="3" t="s">
        <v>238</v>
      </c>
      <c r="B15" s="3">
        <v>5</v>
      </c>
      <c r="C15" s="3">
        <v>22</v>
      </c>
    </row>
    <row r="16" spans="1:3">
      <c r="A16" s="3" t="s">
        <v>835</v>
      </c>
      <c r="B16" s="3">
        <v>2</v>
      </c>
      <c r="C16" s="3">
        <v>10</v>
      </c>
    </row>
    <row r="17" spans="1:3">
      <c r="A17" s="3" t="s">
        <v>239</v>
      </c>
      <c r="B17" s="3">
        <v>6</v>
      </c>
      <c r="C17" s="3">
        <v>30</v>
      </c>
    </row>
    <row r="18" spans="1:3">
      <c r="A18" s="3" t="s">
        <v>837</v>
      </c>
      <c r="B18" s="3">
        <v>1</v>
      </c>
      <c r="C18" s="3">
        <v>5</v>
      </c>
    </row>
    <row r="19" spans="1:3">
      <c r="A19" s="3" t="s">
        <v>240</v>
      </c>
      <c r="B19" s="3">
        <v>7</v>
      </c>
      <c r="C19" s="3">
        <v>35</v>
      </c>
    </row>
    <row r="20" spans="1:3">
      <c r="A20" s="3" t="s">
        <v>842</v>
      </c>
      <c r="B20" s="3">
        <v>6</v>
      </c>
      <c r="C20" s="3">
        <v>28</v>
      </c>
    </row>
    <row r="21" spans="1:3">
      <c r="A21" s="3" t="s">
        <v>824</v>
      </c>
      <c r="B21" s="3">
        <v>9</v>
      </c>
      <c r="C21" s="3">
        <v>44</v>
      </c>
    </row>
    <row r="22" spans="1:3">
      <c r="A22" s="3" t="s">
        <v>838</v>
      </c>
      <c r="B22" s="3">
        <v>7</v>
      </c>
      <c r="C22" s="3">
        <v>33</v>
      </c>
    </row>
    <row r="23" spans="1:3">
      <c r="A23" s="3" t="s">
        <v>242</v>
      </c>
      <c r="B23" s="3">
        <v>9</v>
      </c>
      <c r="C23" s="3">
        <v>45</v>
      </c>
    </row>
    <row r="24" spans="1:3">
      <c r="A24" s="3" t="s">
        <v>829</v>
      </c>
      <c r="B24" s="3">
        <v>5</v>
      </c>
      <c r="C24" s="3">
        <v>23</v>
      </c>
    </row>
    <row r="25" spans="1:3">
      <c r="A25" s="3" t="s">
        <v>827</v>
      </c>
      <c r="B25" s="3">
        <v>7</v>
      </c>
      <c r="C25" s="3">
        <v>34</v>
      </c>
    </row>
    <row r="26" spans="1:3">
      <c r="A26" s="3" t="s">
        <v>823</v>
      </c>
      <c r="B26" s="3">
        <v>14</v>
      </c>
      <c r="C26" s="3">
        <v>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3BE1E-51FB-4F6A-99C2-8A326533C20A}">
  <sheetPr>
    <tabColor rgb="FFFF0000"/>
  </sheetPr>
  <dimension ref="A1:F113"/>
  <sheetViews>
    <sheetView topLeftCell="A16" workbookViewId="0">
      <selection activeCell="D3" sqref="D3"/>
    </sheetView>
  </sheetViews>
  <sheetFormatPr defaultRowHeight="15" outlineLevelRow="1"/>
  <cols>
    <col min="1" max="1" width="59.85546875" style="56" bestFit="1" customWidth="1"/>
    <col min="2" max="2" width="13.42578125" style="56" bestFit="1" customWidth="1"/>
    <col min="3" max="3" width="34.5703125" style="56" bestFit="1" customWidth="1"/>
    <col min="4" max="4" width="33.85546875" style="56" bestFit="1" customWidth="1"/>
    <col min="5" max="5" width="49.7109375" style="56" bestFit="1" customWidth="1"/>
    <col min="6" max="6" width="43.28515625" style="56" bestFit="1" customWidth="1"/>
    <col min="7" max="16384" width="9.140625" style="56"/>
  </cols>
  <sheetData>
    <row r="1" spans="1:6">
      <c r="A1" s="57" t="s">
        <v>843</v>
      </c>
      <c r="B1" s="56" t="s">
        <v>247</v>
      </c>
      <c r="C1" s="56" t="s">
        <v>844</v>
      </c>
      <c r="D1" s="56" t="s">
        <v>845</v>
      </c>
      <c r="E1" s="56" t="s">
        <v>846</v>
      </c>
      <c r="F1" s="56" t="s">
        <v>847</v>
      </c>
    </row>
    <row r="2" spans="1:6">
      <c r="A2" s="56" t="s">
        <v>180</v>
      </c>
    </row>
    <row r="3" spans="1:6">
      <c r="A3" s="56" t="s">
        <v>188</v>
      </c>
      <c r="B3" s="56">
        <v>3</v>
      </c>
      <c r="C3" s="56">
        <v>52812</v>
      </c>
      <c r="D3" s="56">
        <v>68655.600000000006</v>
      </c>
      <c r="E3" s="56">
        <v>83726.341463414617</v>
      </c>
      <c r="F3" s="56">
        <v>15070.741463414621</v>
      </c>
    </row>
    <row r="4" spans="1:6">
      <c r="A4" s="56" t="s">
        <v>189</v>
      </c>
      <c r="B4" s="56">
        <v>3</v>
      </c>
      <c r="C4" s="56">
        <v>9477</v>
      </c>
      <c r="D4" s="56">
        <v>12320.099999999999</v>
      </c>
      <c r="E4" s="56">
        <v>15024.51219512195</v>
      </c>
      <c r="F4" s="56">
        <v>2704.4121951219504</v>
      </c>
    </row>
    <row r="5" spans="1:6">
      <c r="A5" s="56" t="s">
        <v>191</v>
      </c>
      <c r="B5" s="56">
        <v>1</v>
      </c>
      <c r="C5" s="56">
        <v>1498.5</v>
      </c>
      <c r="D5" s="56">
        <v>1948.0500000000002</v>
      </c>
      <c r="E5" s="56">
        <v>2375.6707317073169</v>
      </c>
      <c r="F5" s="56">
        <v>427.62073170731685</v>
      </c>
    </row>
    <row r="6" spans="1:6">
      <c r="A6" s="56" t="s">
        <v>192</v>
      </c>
      <c r="B6" s="56">
        <v>3</v>
      </c>
      <c r="C6" s="56">
        <v>4333.5</v>
      </c>
      <c r="D6" s="56">
        <v>5633.5499999999993</v>
      </c>
      <c r="E6" s="56">
        <v>6870.1829268292677</v>
      </c>
      <c r="F6" s="56">
        <v>1236.6329268292682</v>
      </c>
    </row>
    <row r="7" spans="1:6">
      <c r="A7" s="56" t="s">
        <v>193</v>
      </c>
      <c r="B7" s="56">
        <v>15</v>
      </c>
      <c r="C7" s="56">
        <v>433.35</v>
      </c>
      <c r="D7" s="56">
        <v>530.8537500000001</v>
      </c>
      <c r="E7" s="56">
        <v>647.38262195121945</v>
      </c>
      <c r="F7" s="56">
        <v>116.52887195121946</v>
      </c>
    </row>
    <row r="8" spans="1:6">
      <c r="A8" s="56" t="s">
        <v>194</v>
      </c>
      <c r="B8" s="56">
        <v>3</v>
      </c>
      <c r="C8" s="56">
        <v>9477</v>
      </c>
      <c r="D8" s="56">
        <v>12320.099999999999</v>
      </c>
      <c r="E8" s="56">
        <v>15024.51219512195</v>
      </c>
      <c r="F8" s="56">
        <v>2704.4121951219504</v>
      </c>
    </row>
    <row r="9" spans="1:6">
      <c r="A9" s="56" t="s">
        <v>195</v>
      </c>
      <c r="B9" s="56">
        <v>1</v>
      </c>
      <c r="C9" s="56">
        <v>1714.5</v>
      </c>
      <c r="D9" s="56">
        <v>2228.85</v>
      </c>
      <c r="E9" s="56">
        <v>2718.1097560975604</v>
      </c>
      <c r="F9" s="56">
        <v>489.25975609756068</v>
      </c>
    </row>
    <row r="10" spans="1:6">
      <c r="A10" s="56" t="s">
        <v>196</v>
      </c>
      <c r="B10" s="56">
        <v>3</v>
      </c>
      <c r="C10" s="56">
        <v>9801</v>
      </c>
      <c r="D10" s="56">
        <v>14211.449999999997</v>
      </c>
      <c r="E10" s="56">
        <v>17331.036585365851</v>
      </c>
      <c r="F10" s="56">
        <v>3119.5865853658524</v>
      </c>
    </row>
    <row r="11" spans="1:6">
      <c r="A11" s="56" t="s">
        <v>848</v>
      </c>
      <c r="B11" s="56">
        <v>32</v>
      </c>
      <c r="C11" s="56">
        <v>89546.85</v>
      </c>
      <c r="D11" s="56">
        <v>117848.55375000001</v>
      </c>
      <c r="E11" s="56">
        <v>143717.74847560973</v>
      </c>
      <c r="F11" s="56">
        <v>25869.194725609741</v>
      </c>
    </row>
    <row r="12" spans="1:6">
      <c r="A12" s="56" t="s">
        <v>24</v>
      </c>
    </row>
    <row r="13" spans="1:6">
      <c r="A13" s="56" t="s">
        <v>19</v>
      </c>
      <c r="B13" s="56">
        <v>3</v>
      </c>
      <c r="C13" s="56">
        <v>20250</v>
      </c>
      <c r="D13" s="56">
        <v>26325</v>
      </c>
      <c r="E13" s="56">
        <v>32103.658536585364</v>
      </c>
      <c r="F13" s="56">
        <v>5778.6585365853634</v>
      </c>
    </row>
    <row r="14" spans="1:6">
      <c r="A14" s="56" t="s">
        <v>18</v>
      </c>
      <c r="B14" s="56">
        <v>3</v>
      </c>
      <c r="C14" s="56">
        <v>10530</v>
      </c>
      <c r="D14" s="56">
        <v>13689</v>
      </c>
      <c r="E14" s="56">
        <v>16693.90243902439</v>
      </c>
      <c r="F14" s="56">
        <v>3004.9024390243899</v>
      </c>
    </row>
    <row r="15" spans="1:6">
      <c r="A15" s="56" t="s">
        <v>17</v>
      </c>
      <c r="B15" s="56">
        <v>1</v>
      </c>
      <c r="C15" s="56">
        <v>3510</v>
      </c>
      <c r="D15" s="56">
        <v>4563</v>
      </c>
      <c r="E15" s="56">
        <v>5564.6341463414637</v>
      </c>
      <c r="F15" s="56">
        <v>1001.6341463414633</v>
      </c>
    </row>
    <row r="16" spans="1:6">
      <c r="A16" s="56" t="s">
        <v>15</v>
      </c>
      <c r="B16" s="56">
        <v>1</v>
      </c>
      <c r="C16" s="56">
        <v>32805</v>
      </c>
      <c r="D16" s="56">
        <v>42646.5</v>
      </c>
      <c r="E16" s="56">
        <v>52007.92682926829</v>
      </c>
      <c r="F16" s="56">
        <v>9361.4268292682864</v>
      </c>
    </row>
    <row r="17" spans="1:6">
      <c r="A17" s="56" t="s">
        <v>14</v>
      </c>
      <c r="B17" s="56">
        <v>1</v>
      </c>
      <c r="C17" s="56">
        <v>22410</v>
      </c>
      <c r="D17" s="56">
        <v>29133</v>
      </c>
      <c r="E17" s="56">
        <v>35528.048780487799</v>
      </c>
      <c r="F17" s="56">
        <v>6395.0487804878021</v>
      </c>
    </row>
    <row r="18" spans="1:6">
      <c r="A18" s="56" t="s">
        <v>13</v>
      </c>
      <c r="B18" s="56">
        <v>1</v>
      </c>
      <c r="C18" s="56">
        <v>33210</v>
      </c>
      <c r="D18" s="56">
        <v>43173</v>
      </c>
      <c r="E18" s="56">
        <v>52649.999999999993</v>
      </c>
      <c r="F18" s="56">
        <v>9476.9999999999945</v>
      </c>
    </row>
    <row r="19" spans="1:6">
      <c r="A19" s="56" t="s">
        <v>11</v>
      </c>
      <c r="B19" s="56">
        <v>1</v>
      </c>
      <c r="C19" s="56">
        <v>33750</v>
      </c>
      <c r="D19" s="56">
        <v>43875</v>
      </c>
      <c r="E19" s="56">
        <v>53506.097560975606</v>
      </c>
      <c r="F19" s="56">
        <v>9631.0975609756042</v>
      </c>
    </row>
    <row r="20" spans="1:6">
      <c r="A20" s="56" t="s">
        <v>10</v>
      </c>
      <c r="B20" s="56">
        <v>1</v>
      </c>
      <c r="C20" s="56">
        <v>27270</v>
      </c>
      <c r="D20" s="56">
        <v>35451</v>
      </c>
      <c r="E20" s="56">
        <v>43232.92682926829</v>
      </c>
      <c r="F20" s="56">
        <v>7781.9268292682873</v>
      </c>
    </row>
    <row r="21" spans="1:6">
      <c r="A21" s="56" t="s">
        <v>9</v>
      </c>
      <c r="B21" s="56">
        <v>1</v>
      </c>
      <c r="C21" s="56">
        <v>4725</v>
      </c>
      <c r="D21" s="56">
        <v>6142.5</v>
      </c>
      <c r="E21" s="56">
        <v>7490.8536585365855</v>
      </c>
      <c r="F21" s="56">
        <v>1348.3536585365853</v>
      </c>
    </row>
    <row r="22" spans="1:6">
      <c r="A22" s="56" t="s">
        <v>8</v>
      </c>
      <c r="B22" s="56">
        <v>1</v>
      </c>
      <c r="C22" s="56">
        <v>4725</v>
      </c>
      <c r="D22" s="56">
        <v>6142.5</v>
      </c>
      <c r="E22" s="56">
        <v>7490.8536585365855</v>
      </c>
      <c r="F22" s="56">
        <v>1348.3536585365853</v>
      </c>
    </row>
    <row r="23" spans="1:6">
      <c r="A23" s="56" t="s">
        <v>7</v>
      </c>
      <c r="B23" s="56">
        <v>1</v>
      </c>
      <c r="C23" s="56">
        <v>4860</v>
      </c>
      <c r="D23" s="56">
        <v>6318</v>
      </c>
      <c r="E23" s="56">
        <v>7704.8780487804861</v>
      </c>
      <c r="F23" s="56">
        <v>1386.8780487804866</v>
      </c>
    </row>
    <row r="24" spans="1:6">
      <c r="A24" s="56" t="s">
        <v>5</v>
      </c>
      <c r="B24" s="56">
        <v>1</v>
      </c>
      <c r="C24" s="56">
        <v>9450</v>
      </c>
      <c r="D24" s="56">
        <v>12285</v>
      </c>
      <c r="E24" s="56">
        <v>14981.707317073171</v>
      </c>
      <c r="F24" s="56">
        <v>2696.7073170731705</v>
      </c>
    </row>
    <row r="25" spans="1:6">
      <c r="A25" s="56" t="s">
        <v>3</v>
      </c>
      <c r="B25" s="56">
        <v>3</v>
      </c>
      <c r="C25" s="56">
        <v>20250</v>
      </c>
      <c r="D25" s="56">
        <v>26325</v>
      </c>
      <c r="E25" s="56">
        <v>32103.658536585364</v>
      </c>
      <c r="F25" s="56">
        <v>5778.6585365853634</v>
      </c>
    </row>
    <row r="26" spans="1:6">
      <c r="A26" s="56" t="s">
        <v>1</v>
      </c>
      <c r="B26" s="56">
        <v>3</v>
      </c>
      <c r="C26" s="56">
        <v>33210</v>
      </c>
      <c r="D26" s="56">
        <v>43173</v>
      </c>
      <c r="E26" s="56">
        <v>52650</v>
      </c>
      <c r="F26" s="56">
        <v>9477</v>
      </c>
    </row>
    <row r="27" spans="1:6">
      <c r="A27" s="56" t="s">
        <v>849</v>
      </c>
      <c r="B27" s="56">
        <v>22</v>
      </c>
      <c r="C27" s="56">
        <v>260955</v>
      </c>
      <c r="D27" s="56">
        <v>339241.5</v>
      </c>
      <c r="E27" s="56">
        <v>413709.14634146343</v>
      </c>
      <c r="F27" s="56">
        <v>74467.646341463376</v>
      </c>
    </row>
    <row r="28" spans="1:6">
      <c r="A28" s="56" t="s">
        <v>850</v>
      </c>
      <c r="C28" s="56">
        <v>140535</v>
      </c>
      <c r="D28" s="56">
        <v>182695.5</v>
      </c>
      <c r="E28" s="56">
        <v>222799.39024390242</v>
      </c>
      <c r="F28" s="56">
        <v>40103.890243902424</v>
      </c>
    </row>
    <row r="29" spans="1:6">
      <c r="A29" s="56" t="s">
        <v>851</v>
      </c>
      <c r="C29" s="56">
        <v>209966.85</v>
      </c>
      <c r="D29" s="56">
        <v>274394.55375000002</v>
      </c>
      <c r="E29" s="56">
        <v>334627.50457317068</v>
      </c>
      <c r="F29" s="56">
        <v>60232.950823170693</v>
      </c>
    </row>
    <row r="36" spans="1:6">
      <c r="A36" s="57"/>
      <c r="B36" s="56" t="s">
        <v>247</v>
      </c>
      <c r="C36" s="56" t="s">
        <v>844</v>
      </c>
      <c r="D36" s="56" t="s">
        <v>845</v>
      </c>
      <c r="E36" s="56" t="s">
        <v>846</v>
      </c>
      <c r="F36" s="56" t="s">
        <v>847</v>
      </c>
    </row>
    <row r="37" spans="1:6">
      <c r="A37" s="56" t="s">
        <v>180</v>
      </c>
    </row>
    <row r="38" spans="1:6" hidden="1" outlineLevel="1">
      <c r="B38" s="56">
        <f>'Бюджет 1'!$B$3</f>
        <v>0</v>
      </c>
      <c r="C38" s="56">
        <f>'Бюджет 1'!$C$3</f>
        <v>0</v>
      </c>
      <c r="D38" s="56">
        <f>'Бюджет 1'!$D$3</f>
        <v>0</v>
      </c>
      <c r="E38" s="56">
        <f>'Бюджет 1'!$E$3</f>
        <v>0</v>
      </c>
      <c r="F38" s="56">
        <f>'Бюджет 1'!$F$3</f>
        <v>0</v>
      </c>
    </row>
    <row r="39" spans="1:6" hidden="1" outlineLevel="1" collapsed="1">
      <c r="B39" s="56">
        <f>'Бюджет 2'!$B$3</f>
        <v>3</v>
      </c>
      <c r="C39" s="56">
        <f>'Бюджет 2'!$C$3</f>
        <v>52812</v>
      </c>
      <c r="D39" s="56">
        <f>'Бюджет 2'!$D$3</f>
        <v>68655.600000000006</v>
      </c>
      <c r="E39" s="56">
        <f>'Бюджет 2'!$E$3</f>
        <v>83726.341463414617</v>
      </c>
      <c r="F39" s="56">
        <f>'Бюджет 2'!$F$3</f>
        <v>15070.741463414621</v>
      </c>
    </row>
    <row r="40" spans="1:6" collapsed="1">
      <c r="B40" s="56">
        <f>SUM(B38:B39)</f>
        <v>3</v>
      </c>
      <c r="C40" s="56">
        <f>SUM(C38:C39)</f>
        <v>52812</v>
      </c>
      <c r="D40" s="56">
        <f>SUM(D38:D39)</f>
        <v>68655.600000000006</v>
      </c>
      <c r="E40" s="56">
        <f>SUM(E38:E39)</f>
        <v>83726.341463414617</v>
      </c>
      <c r="F40" s="56">
        <f>SUM(F38:F39)</f>
        <v>15070.741463414621</v>
      </c>
    </row>
    <row r="41" spans="1:6" hidden="1" outlineLevel="1">
      <c r="B41" s="56">
        <f>'Бюджет 1'!$B$4</f>
        <v>0</v>
      </c>
      <c r="C41" s="56">
        <f>'Бюджет 1'!$C$4</f>
        <v>0</v>
      </c>
      <c r="D41" s="56">
        <f>'Бюджет 1'!$D$4</f>
        <v>0</v>
      </c>
      <c r="E41" s="56">
        <f>'Бюджет 1'!$E$4</f>
        <v>0</v>
      </c>
      <c r="F41" s="56">
        <f>'Бюджет 1'!$F$4</f>
        <v>0</v>
      </c>
    </row>
    <row r="42" spans="1:6" hidden="1" outlineLevel="1" collapsed="1">
      <c r="B42" s="56">
        <f>'Бюджет 2'!$B$4</f>
        <v>3</v>
      </c>
      <c r="C42" s="56">
        <f>'Бюджет 2'!$C$4</f>
        <v>9477</v>
      </c>
      <c r="D42" s="56">
        <f>'Бюджет 2'!$D$4</f>
        <v>12320.099999999999</v>
      </c>
      <c r="E42" s="56">
        <f>'Бюджет 2'!$E$4</f>
        <v>15024.51219512195</v>
      </c>
      <c r="F42" s="56">
        <f>'Бюджет 2'!$F$4</f>
        <v>2704.4121951219504</v>
      </c>
    </row>
    <row r="43" spans="1:6" collapsed="1">
      <c r="A43" s="56" t="s">
        <v>189</v>
      </c>
      <c r="B43" s="56">
        <f>SUM(B41:B42)</f>
        <v>3</v>
      </c>
      <c r="C43" s="56">
        <f>SUM(C41:C42)</f>
        <v>9477</v>
      </c>
      <c r="D43" s="56">
        <f>SUM(D41:D42)</f>
        <v>12320.099999999999</v>
      </c>
      <c r="E43" s="56">
        <f>SUM(E41:E42)</f>
        <v>15024.51219512195</v>
      </c>
      <c r="F43" s="56">
        <f>SUM(F41:F42)</f>
        <v>2704.4121951219504</v>
      </c>
    </row>
    <row r="44" spans="1:6" hidden="1" outlineLevel="1">
      <c r="B44" s="56">
        <f>'Бюджет 1'!$B$5</f>
        <v>0</v>
      </c>
      <c r="C44" s="56">
        <f>'Бюджет 1'!$C$5</f>
        <v>0</v>
      </c>
      <c r="D44" s="56">
        <f>'Бюджет 1'!$D$5</f>
        <v>0</v>
      </c>
      <c r="E44" s="56">
        <f>'Бюджет 1'!$E$5</f>
        <v>0</v>
      </c>
      <c r="F44" s="56">
        <f>'Бюджет 1'!$F$5</f>
        <v>0</v>
      </c>
    </row>
    <row r="45" spans="1:6" hidden="1" outlineLevel="1" collapsed="1">
      <c r="B45" s="56">
        <f>'Бюджет 2'!$B$5</f>
        <v>1</v>
      </c>
      <c r="C45" s="56">
        <f>'Бюджет 2'!$C$5</f>
        <v>1498.5</v>
      </c>
      <c r="D45" s="56">
        <f>'Бюджет 2'!$D$5</f>
        <v>1948.0500000000002</v>
      </c>
      <c r="E45" s="56">
        <f>'Бюджет 2'!$E$5</f>
        <v>2375.6707317073169</v>
      </c>
      <c r="F45" s="56">
        <f>'Бюджет 2'!$F$5</f>
        <v>427.62073170731685</v>
      </c>
    </row>
    <row r="46" spans="1:6" collapsed="1">
      <c r="A46" s="56" t="s">
        <v>191</v>
      </c>
      <c r="B46" s="56">
        <f>SUM(B44:B45)</f>
        <v>1</v>
      </c>
      <c r="C46" s="56">
        <f>SUM(C44:C45)</f>
        <v>1498.5</v>
      </c>
      <c r="D46" s="56">
        <f>SUM(D44:D45)</f>
        <v>1948.0500000000002</v>
      </c>
      <c r="E46" s="56">
        <f>SUM(E44:E45)</f>
        <v>2375.6707317073169</v>
      </c>
      <c r="F46" s="56">
        <f>SUM(F44:F45)</f>
        <v>427.62073170731685</v>
      </c>
    </row>
    <row r="47" spans="1:6" hidden="1" outlineLevel="1">
      <c r="B47" s="56">
        <f>'Бюджет 1'!$B$6</f>
        <v>0</v>
      </c>
      <c r="C47" s="56">
        <f>'Бюджет 1'!$C$6</f>
        <v>0</v>
      </c>
      <c r="D47" s="56">
        <f>'Бюджет 1'!$D$6</f>
        <v>0</v>
      </c>
      <c r="E47" s="56">
        <f>'Бюджет 1'!$E$6</f>
        <v>0</v>
      </c>
      <c r="F47" s="56">
        <f>'Бюджет 1'!$F$6</f>
        <v>0</v>
      </c>
    </row>
    <row r="48" spans="1:6" hidden="1" outlineLevel="1" collapsed="1">
      <c r="B48" s="56">
        <f>'Бюджет 2'!$B$6</f>
        <v>3</v>
      </c>
      <c r="C48" s="56">
        <f>'Бюджет 2'!$C$6</f>
        <v>4333.5</v>
      </c>
      <c r="D48" s="56">
        <f>'Бюджет 2'!$D$6</f>
        <v>5633.5499999999993</v>
      </c>
      <c r="E48" s="56">
        <f>'Бюджет 2'!$E$6</f>
        <v>6870.1829268292677</v>
      </c>
      <c r="F48" s="56">
        <f>'Бюджет 2'!$F$6</f>
        <v>1236.6329268292682</v>
      </c>
    </row>
    <row r="49" spans="1:6" collapsed="1">
      <c r="A49" s="56" t="s">
        <v>192</v>
      </c>
      <c r="B49" s="56">
        <f>SUM(B47:B48)</f>
        <v>3</v>
      </c>
      <c r="C49" s="56">
        <f>SUM(C47:C48)</f>
        <v>4333.5</v>
      </c>
      <c r="D49" s="56">
        <f>SUM(D47:D48)</f>
        <v>5633.5499999999993</v>
      </c>
      <c r="E49" s="56">
        <f>SUM(E47:E48)</f>
        <v>6870.1829268292677</v>
      </c>
      <c r="F49" s="56">
        <f>SUM(F47:F48)</f>
        <v>1236.6329268292682</v>
      </c>
    </row>
    <row r="50" spans="1:6" hidden="1" outlineLevel="1">
      <c r="B50" s="56">
        <f>'Бюджет 1'!$B$7</f>
        <v>0</v>
      </c>
      <c r="C50" s="56">
        <f>'Бюджет 1'!$C$7</f>
        <v>0</v>
      </c>
      <c r="D50" s="56">
        <f>'Бюджет 1'!$D$7</f>
        <v>0</v>
      </c>
      <c r="E50" s="56">
        <f>'Бюджет 1'!$E$7</f>
        <v>0</v>
      </c>
      <c r="F50" s="56">
        <f>'Бюджет 1'!$F$7</f>
        <v>0</v>
      </c>
    </row>
    <row r="51" spans="1:6" hidden="1" outlineLevel="1" collapsed="1">
      <c r="B51" s="56">
        <f>'Бюджет 2'!$B$7</f>
        <v>15</v>
      </c>
      <c r="C51" s="56">
        <f>'Бюджет 2'!$C$7</f>
        <v>433.35</v>
      </c>
      <c r="D51" s="56">
        <f>'Бюджет 2'!$D$7</f>
        <v>530.8537500000001</v>
      </c>
      <c r="E51" s="56">
        <f>'Бюджет 2'!$E$7</f>
        <v>647.38262195121945</v>
      </c>
      <c r="F51" s="56">
        <f>'Бюджет 2'!$F$7</f>
        <v>116.52887195121946</v>
      </c>
    </row>
    <row r="52" spans="1:6" collapsed="1">
      <c r="A52" s="56" t="s">
        <v>193</v>
      </c>
      <c r="B52" s="56">
        <f>SUM(B50:B51)</f>
        <v>15</v>
      </c>
      <c r="C52" s="56">
        <f>SUM(C50:C51)</f>
        <v>433.35</v>
      </c>
      <c r="D52" s="56">
        <f>SUM(D50:D51)</f>
        <v>530.8537500000001</v>
      </c>
      <c r="E52" s="56">
        <f>SUM(E50:E51)</f>
        <v>647.38262195121945</v>
      </c>
      <c r="F52" s="56">
        <f>SUM(F50:F51)</f>
        <v>116.52887195121946</v>
      </c>
    </row>
    <row r="53" spans="1:6" hidden="1" outlineLevel="1">
      <c r="B53" s="56">
        <f>'Бюджет 1'!$B$8</f>
        <v>0</v>
      </c>
      <c r="C53" s="56">
        <f>'Бюджет 1'!$C$8</f>
        <v>0</v>
      </c>
      <c r="D53" s="56">
        <f>'Бюджет 1'!$D$8</f>
        <v>0</v>
      </c>
      <c r="E53" s="56">
        <f>'Бюджет 1'!$E$8</f>
        <v>0</v>
      </c>
      <c r="F53" s="56">
        <f>'Бюджет 1'!$F$8</f>
        <v>0</v>
      </c>
    </row>
    <row r="54" spans="1:6" hidden="1" outlineLevel="1" collapsed="1">
      <c r="B54" s="56">
        <f>'Бюджет 2'!$B$8</f>
        <v>3</v>
      </c>
      <c r="C54" s="56">
        <f>'Бюджет 2'!$C$8</f>
        <v>9477</v>
      </c>
      <c r="D54" s="56">
        <f>'Бюджет 2'!$D$8</f>
        <v>12320.099999999999</v>
      </c>
      <c r="E54" s="56">
        <f>'Бюджет 2'!$E$8</f>
        <v>15024.51219512195</v>
      </c>
      <c r="F54" s="56">
        <f>'Бюджет 2'!$F$8</f>
        <v>2704.4121951219504</v>
      </c>
    </row>
    <row r="55" spans="1:6" collapsed="1">
      <c r="A55" s="56" t="s">
        <v>194</v>
      </c>
      <c r="B55" s="56">
        <f>SUM(B53:B54)</f>
        <v>3</v>
      </c>
      <c r="C55" s="56">
        <f>SUM(C53:C54)</f>
        <v>9477</v>
      </c>
      <c r="D55" s="56">
        <f>SUM(D53:D54)</f>
        <v>12320.099999999999</v>
      </c>
      <c r="E55" s="56">
        <f>SUM(E53:E54)</f>
        <v>15024.51219512195</v>
      </c>
      <c r="F55" s="56">
        <f>SUM(F53:F54)</f>
        <v>2704.4121951219504</v>
      </c>
    </row>
    <row r="56" spans="1:6" hidden="1" outlineLevel="1">
      <c r="B56" s="56">
        <f>'Бюджет 1'!$B$9</f>
        <v>0</v>
      </c>
      <c r="C56" s="56">
        <f>'Бюджет 1'!$C$9</f>
        <v>0</v>
      </c>
      <c r="D56" s="56">
        <f>'Бюджет 1'!$D$9</f>
        <v>0</v>
      </c>
      <c r="E56" s="56">
        <f>'Бюджет 1'!$E$9</f>
        <v>0</v>
      </c>
      <c r="F56" s="56">
        <f>'Бюджет 1'!$F$9</f>
        <v>0</v>
      </c>
    </row>
    <row r="57" spans="1:6" hidden="1" outlineLevel="1" collapsed="1">
      <c r="B57" s="56">
        <f>'Бюджет 2'!$B$9</f>
        <v>1</v>
      </c>
      <c r="C57" s="56">
        <f>'Бюджет 2'!$C$9</f>
        <v>1714.5</v>
      </c>
      <c r="D57" s="56">
        <f>'Бюджет 2'!$D$9</f>
        <v>2228.85</v>
      </c>
      <c r="E57" s="56">
        <f>'Бюджет 2'!$E$9</f>
        <v>2718.1097560975604</v>
      </c>
      <c r="F57" s="56">
        <f>'Бюджет 2'!$F$9</f>
        <v>489.25975609756068</v>
      </c>
    </row>
    <row r="58" spans="1:6" collapsed="1">
      <c r="A58" s="56" t="s">
        <v>195</v>
      </c>
      <c r="B58" s="56">
        <f>SUM(B56:B57)</f>
        <v>1</v>
      </c>
      <c r="C58" s="56">
        <f>SUM(C56:C57)</f>
        <v>1714.5</v>
      </c>
      <c r="D58" s="56">
        <f>SUM(D56:D57)</f>
        <v>2228.85</v>
      </c>
      <c r="E58" s="56">
        <f>SUM(E56:E57)</f>
        <v>2718.1097560975604</v>
      </c>
      <c r="F58" s="56">
        <f>SUM(F56:F57)</f>
        <v>489.25975609756068</v>
      </c>
    </row>
    <row r="59" spans="1:6" hidden="1" outlineLevel="1">
      <c r="B59" s="56">
        <f>'Бюджет 1'!$B$10</f>
        <v>0</v>
      </c>
      <c r="C59" s="56">
        <f>'Бюджет 1'!$C$10</f>
        <v>0</v>
      </c>
      <c r="D59" s="56">
        <f>'Бюджет 1'!$D$10</f>
        <v>0</v>
      </c>
      <c r="E59" s="56">
        <f>'Бюджет 1'!$E$10</f>
        <v>0</v>
      </c>
      <c r="F59" s="56">
        <f>'Бюджет 1'!$F$10</f>
        <v>0</v>
      </c>
    </row>
    <row r="60" spans="1:6" hidden="1" outlineLevel="1" collapsed="1">
      <c r="B60" s="56">
        <f>'Бюджет 2'!$B$10</f>
        <v>3</v>
      </c>
      <c r="C60" s="56">
        <f>'Бюджет 2'!$C$10</f>
        <v>9801</v>
      </c>
      <c r="D60" s="56">
        <f>'Бюджет 2'!$D$10</f>
        <v>14211.449999999997</v>
      </c>
      <c r="E60" s="56">
        <f>'Бюджет 2'!$E$10</f>
        <v>17331.036585365851</v>
      </c>
      <c r="F60" s="56">
        <f>'Бюджет 2'!$F$10</f>
        <v>3119.5865853658524</v>
      </c>
    </row>
    <row r="61" spans="1:6" collapsed="1">
      <c r="A61" s="56" t="s">
        <v>196</v>
      </c>
      <c r="B61" s="56">
        <f>SUM(B59:B60)</f>
        <v>3</v>
      </c>
      <c r="C61" s="56">
        <f>SUM(C59:C60)</f>
        <v>9801</v>
      </c>
      <c r="D61" s="56">
        <f>SUM(D59:D60)</f>
        <v>14211.449999999997</v>
      </c>
      <c r="E61" s="56">
        <f>SUM(E59:E60)</f>
        <v>17331.036585365851</v>
      </c>
      <c r="F61" s="56">
        <f>SUM(F59:F60)</f>
        <v>3119.5865853658524</v>
      </c>
    </row>
    <row r="62" spans="1:6" hidden="1" outlineLevel="1">
      <c r="B62" s="56">
        <f>'Бюджет 1'!$B$11</f>
        <v>0</v>
      </c>
      <c r="C62" s="56">
        <f>'Бюджет 1'!$C$11</f>
        <v>0</v>
      </c>
      <c r="D62" s="56">
        <f>'Бюджет 1'!$D$11</f>
        <v>0</v>
      </c>
      <c r="E62" s="56">
        <f>'Бюджет 1'!$E$11</f>
        <v>0</v>
      </c>
      <c r="F62" s="56">
        <f>'Бюджет 1'!$F$11</f>
        <v>0</v>
      </c>
    </row>
    <row r="63" spans="1:6" hidden="1" outlineLevel="1" collapsed="1">
      <c r="B63" s="56">
        <f>'Бюджет 2'!$B$11</f>
        <v>32</v>
      </c>
      <c r="C63" s="56">
        <f>'Бюджет 2'!$C$11</f>
        <v>89546.85</v>
      </c>
      <c r="D63" s="56">
        <f>'Бюджет 2'!$D$11</f>
        <v>117848.55375000001</v>
      </c>
      <c r="E63" s="56">
        <f>'Бюджет 2'!$E$11</f>
        <v>143717.74847560973</v>
      </c>
      <c r="F63" s="56">
        <f>'Бюджет 2'!$F$11</f>
        <v>25869.194725609741</v>
      </c>
    </row>
    <row r="64" spans="1:6" collapsed="1">
      <c r="A64" s="56" t="s">
        <v>848</v>
      </c>
      <c r="B64" s="56">
        <f>SUM(B62:B63)</f>
        <v>32</v>
      </c>
      <c r="C64" s="56">
        <f>SUM(C62:C63)</f>
        <v>89546.85</v>
      </c>
      <c r="D64" s="56">
        <f>SUM(D62:D63)</f>
        <v>117848.55375000001</v>
      </c>
      <c r="E64" s="56">
        <f>SUM(E62:E63)</f>
        <v>143717.74847560973</v>
      </c>
      <c r="F64" s="56">
        <f>SUM(F62:F63)</f>
        <v>25869.194725609741</v>
      </c>
    </row>
    <row r="65" spans="1:6">
      <c r="A65" s="56" t="s">
        <v>24</v>
      </c>
    </row>
    <row r="66" spans="1:6" hidden="1" outlineLevel="1">
      <c r="B66" s="56">
        <f>'Бюджет 1'!$B$13</f>
        <v>0</v>
      </c>
      <c r="C66" s="56">
        <f>'Бюджет 1'!$C$13</f>
        <v>0</v>
      </c>
      <c r="D66" s="56">
        <f>'Бюджет 1'!$D$13</f>
        <v>0</v>
      </c>
      <c r="E66" s="56">
        <f>'Бюджет 1'!$E$13</f>
        <v>0</v>
      </c>
      <c r="F66" s="56">
        <f>'Бюджет 1'!$F$13</f>
        <v>0</v>
      </c>
    </row>
    <row r="67" spans="1:6" hidden="1" outlineLevel="1" collapsed="1">
      <c r="B67" s="56">
        <f>'Бюджет 2'!$B$13</f>
        <v>3</v>
      </c>
      <c r="C67" s="56">
        <f>'Бюджет 2'!$C$13</f>
        <v>20250</v>
      </c>
      <c r="D67" s="56">
        <f>'Бюджет 2'!$D$13</f>
        <v>26325</v>
      </c>
      <c r="E67" s="56">
        <f>'Бюджет 2'!$E$13</f>
        <v>32103.658536585364</v>
      </c>
      <c r="F67" s="56">
        <f>'Бюджет 2'!$F$13</f>
        <v>5778.6585365853634</v>
      </c>
    </row>
    <row r="68" spans="1:6" collapsed="1">
      <c r="A68" s="56" t="s">
        <v>19</v>
      </c>
      <c r="B68" s="56">
        <f>SUM(B66:B67)</f>
        <v>3</v>
      </c>
      <c r="C68" s="56">
        <f>SUM(C66:C67)</f>
        <v>20250</v>
      </c>
      <c r="D68" s="56">
        <f>SUM(D66:D67)</f>
        <v>26325</v>
      </c>
      <c r="E68" s="56">
        <f>SUM(E66:E67)</f>
        <v>32103.658536585364</v>
      </c>
      <c r="F68" s="56">
        <f>SUM(F66:F67)</f>
        <v>5778.6585365853634</v>
      </c>
    </row>
    <row r="69" spans="1:6" hidden="1" outlineLevel="1">
      <c r="B69" s="56">
        <f>'Бюджет 1'!$B$14</f>
        <v>0</v>
      </c>
      <c r="C69" s="56">
        <f>'Бюджет 1'!$C$14</f>
        <v>0</v>
      </c>
      <c r="D69" s="56">
        <f>'Бюджет 1'!$D$14</f>
        <v>0</v>
      </c>
      <c r="E69" s="56">
        <f>'Бюджет 1'!$E$14</f>
        <v>0</v>
      </c>
      <c r="F69" s="56">
        <f>'Бюджет 1'!$F$14</f>
        <v>0</v>
      </c>
    </row>
    <row r="70" spans="1:6" hidden="1" outlineLevel="1" collapsed="1">
      <c r="B70" s="56">
        <f>'Бюджет 2'!$B$14</f>
        <v>3</v>
      </c>
      <c r="C70" s="56">
        <f>'Бюджет 2'!$C$14</f>
        <v>10530</v>
      </c>
      <c r="D70" s="56">
        <f>'Бюджет 2'!$D$14</f>
        <v>13689</v>
      </c>
      <c r="E70" s="56">
        <f>'Бюджет 2'!$E$14</f>
        <v>16693.90243902439</v>
      </c>
      <c r="F70" s="56">
        <f>'Бюджет 2'!$F$14</f>
        <v>3004.9024390243899</v>
      </c>
    </row>
    <row r="71" spans="1:6" collapsed="1">
      <c r="A71" s="56" t="s">
        <v>18</v>
      </c>
      <c r="B71" s="56">
        <f>SUM(B69:B70)</f>
        <v>3</v>
      </c>
      <c r="C71" s="56">
        <f>SUM(C69:C70)</f>
        <v>10530</v>
      </c>
      <c r="D71" s="56">
        <f>SUM(D69:D70)</f>
        <v>13689</v>
      </c>
      <c r="E71" s="56">
        <f>SUM(E69:E70)</f>
        <v>16693.90243902439</v>
      </c>
      <c r="F71" s="56">
        <f>SUM(F69:F70)</f>
        <v>3004.9024390243899</v>
      </c>
    </row>
    <row r="72" spans="1:6" hidden="1" outlineLevel="1">
      <c r="B72" s="56">
        <f>'Бюджет 1'!$B$15</f>
        <v>0</v>
      </c>
      <c r="C72" s="56">
        <f>'Бюджет 1'!$C$15</f>
        <v>0</v>
      </c>
      <c r="D72" s="56">
        <f>'Бюджет 1'!$D$15</f>
        <v>0</v>
      </c>
      <c r="E72" s="56">
        <f>'Бюджет 1'!$E$15</f>
        <v>0</v>
      </c>
      <c r="F72" s="56">
        <f>'Бюджет 1'!$F$15</f>
        <v>0</v>
      </c>
    </row>
    <row r="73" spans="1:6" hidden="1" outlineLevel="1" collapsed="1">
      <c r="B73" s="56">
        <f>'Бюджет 2'!$B$15</f>
        <v>1</v>
      </c>
      <c r="C73" s="56">
        <f>'Бюджет 2'!$C$15</f>
        <v>3510</v>
      </c>
      <c r="D73" s="56">
        <f>'Бюджет 2'!$D$15</f>
        <v>4563</v>
      </c>
      <c r="E73" s="56">
        <f>'Бюджет 2'!$E$15</f>
        <v>5564.6341463414637</v>
      </c>
      <c r="F73" s="56">
        <f>'Бюджет 2'!$F$15</f>
        <v>1001.6341463414633</v>
      </c>
    </row>
    <row r="74" spans="1:6" collapsed="1">
      <c r="A74" s="56" t="s">
        <v>17</v>
      </c>
      <c r="B74" s="56">
        <f>SUM(B72:B73)</f>
        <v>1</v>
      </c>
      <c r="C74" s="56">
        <f>SUM(C72:C73)</f>
        <v>3510</v>
      </c>
      <c r="D74" s="56">
        <f>SUM(D72:D73)</f>
        <v>4563</v>
      </c>
      <c r="E74" s="56">
        <f>SUM(E72:E73)</f>
        <v>5564.6341463414637</v>
      </c>
      <c r="F74" s="56">
        <f>SUM(F72:F73)</f>
        <v>1001.6341463414633</v>
      </c>
    </row>
    <row r="75" spans="1:6" hidden="1" outlineLevel="1">
      <c r="B75" s="56">
        <f>'Бюджет 1'!$B$16</f>
        <v>1</v>
      </c>
      <c r="C75" s="56">
        <f>'Бюджет 1'!$C$16</f>
        <v>32805</v>
      </c>
      <c r="D75" s="56">
        <f>'Бюджет 1'!$D$16</f>
        <v>42646.5</v>
      </c>
      <c r="E75" s="56">
        <f>'Бюджет 1'!$E$16</f>
        <v>52007.92682926829</v>
      </c>
      <c r="F75" s="56">
        <f>'Бюджет 1'!$F$16</f>
        <v>9361.4268292682864</v>
      </c>
    </row>
    <row r="76" spans="1:6" hidden="1" outlineLevel="1" collapsed="1">
      <c r="B76" s="56">
        <f>'Бюджет 2'!$B$16</f>
        <v>0</v>
      </c>
      <c r="C76" s="56">
        <f>'Бюджет 2'!$C$16</f>
        <v>0</v>
      </c>
      <c r="D76" s="56">
        <f>'Бюджет 2'!$D$16</f>
        <v>0</v>
      </c>
      <c r="E76" s="56">
        <f>'Бюджет 2'!$E$16</f>
        <v>0</v>
      </c>
      <c r="F76" s="56">
        <f>'Бюджет 2'!$F$16</f>
        <v>0</v>
      </c>
    </row>
    <row r="77" spans="1:6" collapsed="1">
      <c r="A77" s="56" t="s">
        <v>15</v>
      </c>
      <c r="B77" s="56">
        <f>SUM(B75:B76)</f>
        <v>1</v>
      </c>
      <c r="C77" s="56">
        <f>SUM(C75:C76)</f>
        <v>32805</v>
      </c>
      <c r="D77" s="56">
        <f>SUM(D75:D76)</f>
        <v>42646.5</v>
      </c>
      <c r="E77" s="56">
        <f>SUM(E75:E76)</f>
        <v>52007.92682926829</v>
      </c>
      <c r="F77" s="56">
        <f>SUM(F75:F76)</f>
        <v>9361.4268292682864</v>
      </c>
    </row>
    <row r="78" spans="1:6" hidden="1" outlineLevel="1">
      <c r="B78" s="56">
        <f>'Бюджет 1'!$B$17</f>
        <v>1</v>
      </c>
      <c r="C78" s="56">
        <f>'Бюджет 1'!$C$17</f>
        <v>22410</v>
      </c>
      <c r="D78" s="56">
        <f>'Бюджет 1'!$D$17</f>
        <v>29133</v>
      </c>
      <c r="E78" s="56">
        <f>'Бюджет 1'!$E$17</f>
        <v>35528.048780487799</v>
      </c>
      <c r="F78" s="56">
        <f>'Бюджет 1'!$F$17</f>
        <v>6395.0487804878021</v>
      </c>
    </row>
    <row r="79" spans="1:6" hidden="1" outlineLevel="1" collapsed="1">
      <c r="B79" s="56">
        <f>'Бюджет 2'!$B$17</f>
        <v>0</v>
      </c>
      <c r="C79" s="56">
        <f>'Бюджет 2'!$C$17</f>
        <v>0</v>
      </c>
      <c r="D79" s="56">
        <f>'Бюджет 2'!$D$17</f>
        <v>0</v>
      </c>
      <c r="E79" s="56">
        <f>'Бюджет 2'!$E$17</f>
        <v>0</v>
      </c>
      <c r="F79" s="56">
        <f>'Бюджет 2'!$F$17</f>
        <v>0</v>
      </c>
    </row>
    <row r="80" spans="1:6" collapsed="1">
      <c r="A80" s="56" t="s">
        <v>14</v>
      </c>
      <c r="B80" s="56">
        <f>SUM(B78:B79)</f>
        <v>1</v>
      </c>
      <c r="C80" s="56">
        <f>SUM(C78:C79)</f>
        <v>22410</v>
      </c>
      <c r="D80" s="56">
        <f>SUM(D78:D79)</f>
        <v>29133</v>
      </c>
      <c r="E80" s="56">
        <f>SUM(E78:E79)</f>
        <v>35528.048780487799</v>
      </c>
      <c r="F80" s="56">
        <f>SUM(F78:F79)</f>
        <v>6395.0487804878021</v>
      </c>
    </row>
    <row r="81" spans="1:6" hidden="1" outlineLevel="1">
      <c r="B81" s="56">
        <f>'Бюджет 1'!$B$18</f>
        <v>1</v>
      </c>
      <c r="C81" s="56">
        <f>'Бюджет 1'!$C$18</f>
        <v>33210</v>
      </c>
      <c r="D81" s="56">
        <f>'Бюджет 1'!$D$18</f>
        <v>43173</v>
      </c>
      <c r="E81" s="56">
        <f>'Бюджет 1'!$E$18</f>
        <v>52649.999999999993</v>
      </c>
      <c r="F81" s="56">
        <f>'Бюджет 1'!$F$18</f>
        <v>9476.9999999999945</v>
      </c>
    </row>
    <row r="82" spans="1:6" hidden="1" outlineLevel="1" collapsed="1">
      <c r="B82" s="56">
        <f>'Бюджет 2'!$B$18</f>
        <v>0</v>
      </c>
      <c r="C82" s="56">
        <f>'Бюджет 2'!$C$18</f>
        <v>0</v>
      </c>
      <c r="D82" s="56">
        <f>'Бюджет 2'!$D$18</f>
        <v>0</v>
      </c>
      <c r="E82" s="56">
        <f>'Бюджет 2'!$E$18</f>
        <v>0</v>
      </c>
      <c r="F82" s="56">
        <f>'Бюджет 2'!$F$18</f>
        <v>0</v>
      </c>
    </row>
    <row r="83" spans="1:6" collapsed="1">
      <c r="A83" s="56" t="s">
        <v>13</v>
      </c>
      <c r="B83" s="56">
        <f>SUM(B81:B82)</f>
        <v>1</v>
      </c>
      <c r="C83" s="56">
        <f>SUM(C81:C82)</f>
        <v>33210</v>
      </c>
      <c r="D83" s="56">
        <f>SUM(D81:D82)</f>
        <v>43173</v>
      </c>
      <c r="E83" s="56">
        <f>SUM(E81:E82)</f>
        <v>52649.999999999993</v>
      </c>
      <c r="F83" s="56">
        <f>SUM(F81:F82)</f>
        <v>9476.9999999999945</v>
      </c>
    </row>
    <row r="84" spans="1:6" hidden="1" outlineLevel="1">
      <c r="B84" s="56">
        <f>'Бюджет 1'!$B$19</f>
        <v>0</v>
      </c>
      <c r="C84" s="56">
        <f>'Бюджет 1'!$C$19</f>
        <v>0</v>
      </c>
      <c r="D84" s="56">
        <f>'Бюджет 1'!$D$19</f>
        <v>0</v>
      </c>
      <c r="E84" s="56">
        <f>'Бюджет 1'!$E$19</f>
        <v>0</v>
      </c>
      <c r="F84" s="56">
        <f>'Бюджет 1'!$F$19</f>
        <v>0</v>
      </c>
    </row>
    <row r="85" spans="1:6" hidden="1" outlineLevel="1" collapsed="1">
      <c r="B85" s="56">
        <f>'Бюджет 2'!$B$19</f>
        <v>1</v>
      </c>
      <c r="C85" s="56">
        <f>'Бюджет 2'!$C$19</f>
        <v>33750</v>
      </c>
      <c r="D85" s="56">
        <f>'Бюджет 2'!$D$19</f>
        <v>43875</v>
      </c>
      <c r="E85" s="56">
        <f>'Бюджет 2'!$E$19</f>
        <v>53506.097560975606</v>
      </c>
      <c r="F85" s="56">
        <f>'Бюджет 2'!$F$19</f>
        <v>9631.0975609756042</v>
      </c>
    </row>
    <row r="86" spans="1:6" collapsed="1">
      <c r="A86" s="56" t="s">
        <v>11</v>
      </c>
      <c r="B86" s="56">
        <f>SUM(B84:B85)</f>
        <v>1</v>
      </c>
      <c r="C86" s="56">
        <f>SUM(C84:C85)</f>
        <v>33750</v>
      </c>
      <c r="D86" s="56">
        <f>SUM(D84:D85)</f>
        <v>43875</v>
      </c>
      <c r="E86" s="56">
        <f>SUM(E84:E85)</f>
        <v>53506.097560975606</v>
      </c>
      <c r="F86" s="56">
        <f>SUM(F84:F85)</f>
        <v>9631.0975609756042</v>
      </c>
    </row>
    <row r="87" spans="1:6" hidden="1" outlineLevel="1">
      <c r="B87" s="56">
        <f>'Бюджет 1'!$B$20</f>
        <v>0</v>
      </c>
      <c r="C87" s="56">
        <f>'Бюджет 1'!$C$20</f>
        <v>0</v>
      </c>
      <c r="D87" s="56">
        <f>'Бюджет 1'!$D$20</f>
        <v>0</v>
      </c>
      <c r="E87" s="56">
        <f>'Бюджет 1'!$E$20</f>
        <v>0</v>
      </c>
      <c r="F87" s="56">
        <f>'Бюджет 1'!$F$20</f>
        <v>0</v>
      </c>
    </row>
    <row r="88" spans="1:6" hidden="1" outlineLevel="1" collapsed="1">
      <c r="B88" s="56">
        <f>'Бюджет 2'!$B$20</f>
        <v>1</v>
      </c>
      <c r="C88" s="56">
        <f>'Бюджет 2'!$C$20</f>
        <v>27270</v>
      </c>
      <c r="D88" s="56">
        <f>'Бюджет 2'!$D$20</f>
        <v>35451</v>
      </c>
      <c r="E88" s="56">
        <f>'Бюджет 2'!$E$20</f>
        <v>43232.92682926829</v>
      </c>
      <c r="F88" s="56">
        <f>'Бюджет 2'!$F$20</f>
        <v>7781.9268292682873</v>
      </c>
    </row>
    <row r="89" spans="1:6" collapsed="1">
      <c r="A89" s="56" t="s">
        <v>10</v>
      </c>
      <c r="B89" s="56">
        <f>SUM(B87:B88)</f>
        <v>1</v>
      </c>
      <c r="C89" s="56">
        <f>SUM(C87:C88)</f>
        <v>27270</v>
      </c>
      <c r="D89" s="56">
        <f>SUM(D87:D88)</f>
        <v>35451</v>
      </c>
      <c r="E89" s="56">
        <f>SUM(E87:E88)</f>
        <v>43232.92682926829</v>
      </c>
      <c r="F89" s="56">
        <f>SUM(F87:F88)</f>
        <v>7781.9268292682873</v>
      </c>
    </row>
    <row r="90" spans="1:6" hidden="1" outlineLevel="1">
      <c r="B90" s="56">
        <f>'Бюджет 1'!$B$21</f>
        <v>1</v>
      </c>
      <c r="C90" s="56">
        <f>'Бюджет 1'!$C$21</f>
        <v>4725</v>
      </c>
      <c r="D90" s="56">
        <f>'Бюджет 1'!$D$21</f>
        <v>6142.5</v>
      </c>
      <c r="E90" s="56">
        <f>'Бюджет 1'!$E$21</f>
        <v>7490.8536585365855</v>
      </c>
      <c r="F90" s="56">
        <f>'Бюджет 1'!$F$21</f>
        <v>1348.3536585365853</v>
      </c>
    </row>
    <row r="91" spans="1:6" hidden="1" outlineLevel="1" collapsed="1">
      <c r="B91" s="56">
        <f>'Бюджет 2'!$B$21</f>
        <v>0</v>
      </c>
      <c r="C91" s="56">
        <f>'Бюджет 2'!$C$21</f>
        <v>0</v>
      </c>
      <c r="D91" s="56">
        <f>'Бюджет 2'!$D$21</f>
        <v>0</v>
      </c>
      <c r="E91" s="56">
        <f>'Бюджет 2'!$E$21</f>
        <v>0</v>
      </c>
      <c r="F91" s="56">
        <f>'Бюджет 2'!$F$21</f>
        <v>0</v>
      </c>
    </row>
    <row r="92" spans="1:6" collapsed="1">
      <c r="A92" s="56" t="s">
        <v>9</v>
      </c>
      <c r="B92" s="56">
        <f>SUM(B90:B91)</f>
        <v>1</v>
      </c>
      <c r="C92" s="56">
        <f>SUM(C90:C91)</f>
        <v>4725</v>
      </c>
      <c r="D92" s="56">
        <f>SUM(D90:D91)</f>
        <v>6142.5</v>
      </c>
      <c r="E92" s="56">
        <f>SUM(E90:E91)</f>
        <v>7490.8536585365855</v>
      </c>
      <c r="F92" s="56">
        <f>SUM(F90:F91)</f>
        <v>1348.3536585365853</v>
      </c>
    </row>
    <row r="93" spans="1:6" hidden="1" outlineLevel="1">
      <c r="B93" s="56">
        <f>'Бюджет 1'!$B$22</f>
        <v>1</v>
      </c>
      <c r="C93" s="56">
        <f>'Бюджет 1'!$C$22</f>
        <v>4725</v>
      </c>
      <c r="D93" s="56">
        <f>'Бюджет 1'!$D$22</f>
        <v>6142.5</v>
      </c>
      <c r="E93" s="56">
        <f>'Бюджет 1'!$E$22</f>
        <v>7490.8536585365855</v>
      </c>
      <c r="F93" s="56">
        <f>'Бюджет 1'!$F$22</f>
        <v>1348.3536585365853</v>
      </c>
    </row>
    <row r="94" spans="1:6" hidden="1" outlineLevel="1" collapsed="1">
      <c r="B94" s="56">
        <f>'Бюджет 2'!$B$22</f>
        <v>0</v>
      </c>
      <c r="C94" s="56">
        <f>'Бюджет 2'!$C$22</f>
        <v>0</v>
      </c>
      <c r="D94" s="56">
        <f>'Бюджет 2'!$D$22</f>
        <v>0</v>
      </c>
      <c r="E94" s="56">
        <f>'Бюджет 2'!$E$22</f>
        <v>0</v>
      </c>
      <c r="F94" s="56">
        <f>'Бюджет 2'!$F$22</f>
        <v>0</v>
      </c>
    </row>
    <row r="95" spans="1:6" collapsed="1">
      <c r="A95" s="56" t="s">
        <v>8</v>
      </c>
      <c r="B95" s="56">
        <f>SUM(B93:B94)</f>
        <v>1</v>
      </c>
      <c r="C95" s="56">
        <f>SUM(C93:C94)</f>
        <v>4725</v>
      </c>
      <c r="D95" s="56">
        <f>SUM(D93:D94)</f>
        <v>6142.5</v>
      </c>
      <c r="E95" s="56">
        <f>SUM(E93:E94)</f>
        <v>7490.8536585365855</v>
      </c>
      <c r="F95" s="56">
        <f>SUM(F93:F94)</f>
        <v>1348.3536585365853</v>
      </c>
    </row>
    <row r="96" spans="1:6" hidden="1" outlineLevel="1">
      <c r="B96" s="56">
        <f>'Бюджет 1'!$B$23</f>
        <v>0</v>
      </c>
      <c r="C96" s="56">
        <f>'Бюджет 1'!$C$23</f>
        <v>0</v>
      </c>
      <c r="D96" s="56">
        <f>'Бюджет 1'!$D$23</f>
        <v>0</v>
      </c>
      <c r="E96" s="56">
        <f>'Бюджет 1'!$E$23</f>
        <v>0</v>
      </c>
      <c r="F96" s="56">
        <f>'Бюджет 1'!$F$23</f>
        <v>0</v>
      </c>
    </row>
    <row r="97" spans="1:6" hidden="1" outlineLevel="1" collapsed="1">
      <c r="B97" s="56">
        <f>'Бюджет 2'!$B$23</f>
        <v>1</v>
      </c>
      <c r="C97" s="56">
        <f>'Бюджет 2'!$C$23</f>
        <v>4860</v>
      </c>
      <c r="D97" s="56">
        <f>'Бюджет 2'!$D$23</f>
        <v>6318</v>
      </c>
      <c r="E97" s="56">
        <f>'Бюджет 2'!$E$23</f>
        <v>7704.8780487804861</v>
      </c>
      <c r="F97" s="56">
        <f>'Бюджет 2'!$F$23</f>
        <v>1386.8780487804866</v>
      </c>
    </row>
    <row r="98" spans="1:6" collapsed="1">
      <c r="A98" s="56" t="s">
        <v>7</v>
      </c>
      <c r="B98" s="56">
        <f>SUM(B96:B97)</f>
        <v>1</v>
      </c>
      <c r="C98" s="56">
        <f>SUM(C96:C97)</f>
        <v>4860</v>
      </c>
      <c r="D98" s="56">
        <f>SUM(D96:D97)</f>
        <v>6318</v>
      </c>
      <c r="E98" s="56">
        <f>SUM(E96:E97)</f>
        <v>7704.8780487804861</v>
      </c>
      <c r="F98" s="56">
        <f>SUM(F96:F97)</f>
        <v>1386.8780487804866</v>
      </c>
    </row>
    <row r="99" spans="1:6" hidden="1" outlineLevel="1">
      <c r="B99" s="56">
        <f>'Бюджет 1'!$B$24</f>
        <v>1</v>
      </c>
      <c r="C99" s="56">
        <f>'Бюджет 1'!$C$24</f>
        <v>9450</v>
      </c>
      <c r="D99" s="56">
        <f>'Бюджет 1'!$D$24</f>
        <v>12285</v>
      </c>
      <c r="E99" s="56">
        <f>'Бюджет 1'!$E$24</f>
        <v>14981.707317073171</v>
      </c>
      <c r="F99" s="56">
        <f>'Бюджет 1'!$F$24</f>
        <v>2696.7073170731705</v>
      </c>
    </row>
    <row r="100" spans="1:6" hidden="1" outlineLevel="1" collapsed="1">
      <c r="B100" s="56">
        <f>'Бюджет 2'!$B$24</f>
        <v>0</v>
      </c>
      <c r="C100" s="56">
        <f>'Бюджет 2'!$C$24</f>
        <v>0</v>
      </c>
      <c r="D100" s="56">
        <f>'Бюджет 2'!$D$24</f>
        <v>0</v>
      </c>
      <c r="E100" s="56">
        <f>'Бюджет 2'!$E$24</f>
        <v>0</v>
      </c>
      <c r="F100" s="56">
        <f>'Бюджет 2'!$F$24</f>
        <v>0</v>
      </c>
    </row>
    <row r="101" spans="1:6" collapsed="1">
      <c r="A101" s="56" t="s">
        <v>5</v>
      </c>
      <c r="B101" s="56">
        <f>SUM(B99:B100)</f>
        <v>1</v>
      </c>
      <c r="C101" s="56">
        <f>SUM(C99:C100)</f>
        <v>9450</v>
      </c>
      <c r="D101" s="56">
        <f>SUM(D99:D100)</f>
        <v>12285</v>
      </c>
      <c r="E101" s="56">
        <f>SUM(E99:E100)</f>
        <v>14981.707317073171</v>
      </c>
      <c r="F101" s="56">
        <f>SUM(F99:F100)</f>
        <v>2696.7073170731705</v>
      </c>
    </row>
    <row r="102" spans="1:6" hidden="1" outlineLevel="1">
      <c r="B102" s="56">
        <f>'Бюджет 1'!$B$25</f>
        <v>0</v>
      </c>
      <c r="C102" s="56">
        <f>'Бюджет 1'!$C$25</f>
        <v>0</v>
      </c>
      <c r="D102" s="56">
        <f>'Бюджет 1'!$D$25</f>
        <v>0</v>
      </c>
      <c r="E102" s="56">
        <f>'Бюджет 1'!$E$25</f>
        <v>0</v>
      </c>
      <c r="F102" s="56">
        <f>'Бюджет 1'!$F$25</f>
        <v>0</v>
      </c>
    </row>
    <row r="103" spans="1:6" hidden="1" outlineLevel="1" collapsed="1">
      <c r="B103" s="56">
        <f>'Бюджет 2'!$B$25</f>
        <v>3</v>
      </c>
      <c r="C103" s="56">
        <f>'Бюджет 2'!$C$25</f>
        <v>20250</v>
      </c>
      <c r="D103" s="56">
        <f>'Бюджет 2'!$D$25</f>
        <v>26325</v>
      </c>
      <c r="E103" s="56">
        <f>'Бюджет 2'!$E$25</f>
        <v>32103.658536585364</v>
      </c>
      <c r="F103" s="56">
        <f>'Бюджет 2'!$F$25</f>
        <v>5778.6585365853634</v>
      </c>
    </row>
    <row r="104" spans="1:6" collapsed="1">
      <c r="A104" s="56" t="s">
        <v>3</v>
      </c>
      <c r="B104" s="56">
        <f>SUM(B102:B103)</f>
        <v>3</v>
      </c>
      <c r="C104" s="56">
        <f>SUM(C102:C103)</f>
        <v>20250</v>
      </c>
      <c r="D104" s="56">
        <f>SUM(D102:D103)</f>
        <v>26325</v>
      </c>
      <c r="E104" s="56">
        <f>SUM(E102:E103)</f>
        <v>32103.658536585364</v>
      </c>
      <c r="F104" s="56">
        <f>SUM(F102:F103)</f>
        <v>5778.6585365853634</v>
      </c>
    </row>
    <row r="105" spans="1:6" hidden="1" outlineLevel="1">
      <c r="B105" s="56">
        <f>'Бюджет 1'!$B$26</f>
        <v>3</v>
      </c>
      <c r="C105" s="56">
        <f>'Бюджет 1'!$C$26</f>
        <v>33210</v>
      </c>
      <c r="D105" s="56">
        <f>'Бюджет 1'!$D$26</f>
        <v>43173</v>
      </c>
      <c r="E105" s="56">
        <f>'Бюджет 1'!$E$26</f>
        <v>52650</v>
      </c>
      <c r="F105" s="56">
        <f>'Бюджет 1'!$F$26</f>
        <v>9477</v>
      </c>
    </row>
    <row r="106" spans="1:6" hidden="1" outlineLevel="1" collapsed="1">
      <c r="B106" s="56">
        <f>'Бюджет 2'!$B$26</f>
        <v>0</v>
      </c>
      <c r="C106" s="56">
        <f>'Бюджет 2'!$C$26</f>
        <v>0</v>
      </c>
      <c r="D106" s="56">
        <f>'Бюджет 2'!$D$26</f>
        <v>0</v>
      </c>
      <c r="E106" s="56">
        <f>'Бюджет 2'!$E$26</f>
        <v>0</v>
      </c>
      <c r="F106" s="56">
        <f>'Бюджет 2'!$F$26</f>
        <v>0</v>
      </c>
    </row>
    <row r="107" spans="1:6" collapsed="1">
      <c r="A107" s="56" t="s">
        <v>1</v>
      </c>
      <c r="B107" s="56">
        <f>SUM(B105:B106)</f>
        <v>3</v>
      </c>
      <c r="C107" s="56">
        <f>SUM(C105:C106)</f>
        <v>33210</v>
      </c>
      <c r="D107" s="56">
        <f>SUM(D105:D106)</f>
        <v>43173</v>
      </c>
      <c r="E107" s="56">
        <f>SUM(E105:E106)</f>
        <v>52650</v>
      </c>
      <c r="F107" s="56">
        <f>SUM(F105:F106)</f>
        <v>9477</v>
      </c>
    </row>
    <row r="108" spans="1:6" hidden="1" outlineLevel="1">
      <c r="B108" s="56">
        <f>'Бюджет 1'!$B$27</f>
        <v>9</v>
      </c>
      <c r="C108" s="56">
        <f>'Бюджет 1'!$C$27</f>
        <v>140535</v>
      </c>
      <c r="D108" s="56">
        <f>'Бюджет 1'!$D$27</f>
        <v>182695.5</v>
      </c>
      <c r="E108" s="56">
        <f>'Бюджет 1'!$E$27</f>
        <v>222799.39024390242</v>
      </c>
      <c r="F108" s="56">
        <f>'Бюджет 1'!$F$27</f>
        <v>40103.890243902424</v>
      </c>
    </row>
    <row r="109" spans="1:6" hidden="1" outlineLevel="1" collapsed="1">
      <c r="B109" s="56">
        <f>'Бюджет 2'!$B$27</f>
        <v>13</v>
      </c>
      <c r="C109" s="56">
        <f>'Бюджет 2'!$C$27</f>
        <v>120420</v>
      </c>
      <c r="D109" s="56">
        <f>'Бюджет 2'!$D$27</f>
        <v>156546</v>
      </c>
      <c r="E109" s="56">
        <f>'Бюджет 2'!$E$27</f>
        <v>190909.75609756098</v>
      </c>
      <c r="F109" s="56">
        <f>'Бюджет 2'!$F$27</f>
        <v>34363.756097560952</v>
      </c>
    </row>
    <row r="110" spans="1:6" collapsed="1">
      <c r="A110" s="56" t="s">
        <v>849</v>
      </c>
      <c r="B110" s="56">
        <f>SUM(B108:B109)</f>
        <v>22</v>
      </c>
      <c r="C110" s="56">
        <f>SUM(C108:C109)</f>
        <v>260955</v>
      </c>
      <c r="D110" s="56">
        <f>SUM(D108:D109)</f>
        <v>339241.5</v>
      </c>
      <c r="E110" s="56">
        <f>SUM(E108:E109)</f>
        <v>413709.14634146343</v>
      </c>
      <c r="F110" s="56">
        <f>SUM(F108:F109)</f>
        <v>74467.646341463376</v>
      </c>
    </row>
    <row r="111" spans="1:6" hidden="1" outlineLevel="1">
      <c r="C111" s="56">
        <f>'Бюджет 1'!$C$28</f>
        <v>140535</v>
      </c>
      <c r="D111" s="56">
        <f>'Бюджет 1'!$D$28</f>
        <v>182695.5</v>
      </c>
      <c r="E111" s="56">
        <f>'Бюджет 1'!$E$28</f>
        <v>222799.39024390242</v>
      </c>
      <c r="F111" s="56">
        <f>'Бюджет 1'!$F$28</f>
        <v>40103.890243902424</v>
      </c>
    </row>
    <row r="112" spans="1:6" hidden="1" outlineLevel="1" collapsed="1">
      <c r="C112" s="56">
        <f>'Бюджет 2'!$C$28</f>
        <v>209966.85</v>
      </c>
      <c r="D112" s="56">
        <f>'Бюджет 2'!$D$28</f>
        <v>274394.55375000002</v>
      </c>
      <c r="E112" s="56">
        <f>'Бюджет 2'!$E$28</f>
        <v>334627.50457317068</v>
      </c>
      <c r="F112" s="56">
        <f>'Бюджет 2'!$F$28</f>
        <v>60232.950823170693</v>
      </c>
    </row>
    <row r="113" spans="1:6" collapsed="1">
      <c r="A113" s="56" t="s">
        <v>1546</v>
      </c>
      <c r="C113" s="56">
        <f>SUM(C111:C112)</f>
        <v>350501.85</v>
      </c>
      <c r="D113" s="56">
        <f>SUM(D111:D112)</f>
        <v>457090.05375000002</v>
      </c>
      <c r="E113" s="56">
        <f>SUM(E111:E112)</f>
        <v>557426.89481707313</v>
      </c>
      <c r="F113" s="56">
        <f>SUM(F111:F112)</f>
        <v>100336.84106707311</v>
      </c>
    </row>
  </sheetData>
  <dataConsolidate topLabels="1" link="1">
    <dataRefs count="2">
      <dataRef ref="A1:F28" sheet="Бюджет 1"/>
      <dataRef ref="A1:F28" sheet="Бюджет 2"/>
    </dataRefs>
  </dataConsolidate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7A57B-EE12-4844-A5ED-3A8F901DD845}">
  <dimension ref="A1:F28"/>
  <sheetViews>
    <sheetView topLeftCell="A8" workbookViewId="0">
      <selection activeCell="B13" sqref="B13"/>
    </sheetView>
  </sheetViews>
  <sheetFormatPr defaultColWidth="11.42578125" defaultRowHeight="15"/>
  <cols>
    <col min="1" max="1" width="51.5703125" style="62" bestFit="1" customWidth="1"/>
    <col min="2" max="2" width="11.5703125" style="62" bestFit="1" customWidth="1"/>
    <col min="3" max="6" width="24.42578125" style="62" customWidth="1"/>
    <col min="7" max="16384" width="11.42578125" style="62"/>
  </cols>
  <sheetData>
    <row r="1" spans="1:6" ht="30">
      <c r="A1" s="60" t="s">
        <v>843</v>
      </c>
      <c r="B1" s="60" t="s">
        <v>247</v>
      </c>
      <c r="C1" s="61" t="s">
        <v>844</v>
      </c>
      <c r="D1" s="61" t="s">
        <v>845</v>
      </c>
      <c r="E1" s="61" t="s">
        <v>846</v>
      </c>
      <c r="F1" s="61" t="s">
        <v>847</v>
      </c>
    </row>
    <row r="2" spans="1:6">
      <c r="A2" s="63" t="s">
        <v>180</v>
      </c>
      <c r="B2" s="63"/>
      <c r="C2" s="63"/>
      <c r="D2" s="63"/>
      <c r="E2" s="63"/>
      <c r="F2" s="63"/>
    </row>
    <row r="3" spans="1:6">
      <c r="A3" s="64" t="s">
        <v>188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</row>
    <row r="4" spans="1:6">
      <c r="A4" s="64" t="s">
        <v>189</v>
      </c>
      <c r="B4" s="65">
        <v>0</v>
      </c>
      <c r="C4" s="65">
        <v>0</v>
      </c>
      <c r="D4" s="65">
        <v>0</v>
      </c>
      <c r="E4" s="65">
        <v>0</v>
      </c>
      <c r="F4" s="65">
        <v>0</v>
      </c>
    </row>
    <row r="5" spans="1:6">
      <c r="A5" s="64" t="s">
        <v>191</v>
      </c>
      <c r="B5" s="65">
        <v>0</v>
      </c>
      <c r="C5" s="65">
        <v>0</v>
      </c>
      <c r="D5" s="65">
        <v>0</v>
      </c>
      <c r="E5" s="65">
        <v>0</v>
      </c>
      <c r="F5" s="65">
        <v>0</v>
      </c>
    </row>
    <row r="6" spans="1:6">
      <c r="A6" s="64" t="s">
        <v>192</v>
      </c>
      <c r="B6" s="65">
        <v>0</v>
      </c>
      <c r="C6" s="65">
        <v>0</v>
      </c>
      <c r="D6" s="65">
        <v>0</v>
      </c>
      <c r="E6" s="65">
        <v>0</v>
      </c>
      <c r="F6" s="65">
        <v>0</v>
      </c>
    </row>
    <row r="7" spans="1:6">
      <c r="A7" s="64" t="s">
        <v>193</v>
      </c>
      <c r="B7" s="65">
        <v>0</v>
      </c>
      <c r="C7" s="65">
        <v>0</v>
      </c>
      <c r="D7" s="65">
        <v>0</v>
      </c>
      <c r="E7" s="65">
        <v>0</v>
      </c>
      <c r="F7" s="65">
        <v>0</v>
      </c>
    </row>
    <row r="8" spans="1:6">
      <c r="A8" s="64" t="s">
        <v>194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</row>
    <row r="9" spans="1:6">
      <c r="A9" s="64" t="s">
        <v>195</v>
      </c>
      <c r="B9" s="65">
        <v>0</v>
      </c>
      <c r="C9" s="65">
        <v>0</v>
      </c>
      <c r="D9" s="65">
        <v>0</v>
      </c>
      <c r="E9" s="65">
        <v>0</v>
      </c>
      <c r="F9" s="65">
        <v>0</v>
      </c>
    </row>
    <row r="10" spans="1:6">
      <c r="A10" s="64" t="s">
        <v>196</v>
      </c>
      <c r="B10" s="65">
        <v>0</v>
      </c>
      <c r="C10" s="65">
        <v>0</v>
      </c>
      <c r="D10" s="65">
        <v>0</v>
      </c>
      <c r="E10" s="65">
        <v>0</v>
      </c>
      <c r="F10" s="65">
        <v>0</v>
      </c>
    </row>
    <row r="11" spans="1:6">
      <c r="A11" s="66" t="s">
        <v>848</v>
      </c>
      <c r="B11" s="63">
        <f>SUM(B3:B10)</f>
        <v>0</v>
      </c>
      <c r="C11" s="63">
        <f>SUM(C3:C10)</f>
        <v>0</v>
      </c>
      <c r="D11" s="63">
        <f>SUM(D3:D10)</f>
        <v>0</v>
      </c>
      <c r="E11" s="63">
        <f>SUM(E3:E10)</f>
        <v>0</v>
      </c>
      <c r="F11" s="63">
        <f>SUM(F3:F10)</f>
        <v>0</v>
      </c>
    </row>
    <row r="12" spans="1:6">
      <c r="A12" s="63" t="s">
        <v>24</v>
      </c>
      <c r="B12" s="63"/>
      <c r="C12" s="63"/>
      <c r="D12" s="63"/>
      <c r="E12" s="63"/>
      <c r="F12" s="63"/>
    </row>
    <row r="13" spans="1:6">
      <c r="A13" s="64" t="s">
        <v>19</v>
      </c>
      <c r="B13" s="65">
        <v>0</v>
      </c>
      <c r="C13" s="65">
        <v>0</v>
      </c>
      <c r="D13" s="65">
        <v>0</v>
      </c>
      <c r="E13" s="65">
        <v>0</v>
      </c>
      <c r="F13" s="65">
        <v>0</v>
      </c>
    </row>
    <row r="14" spans="1:6">
      <c r="A14" s="64" t="s">
        <v>18</v>
      </c>
      <c r="B14" s="65">
        <v>0</v>
      </c>
      <c r="C14" s="65">
        <v>0</v>
      </c>
      <c r="D14" s="65">
        <v>0</v>
      </c>
      <c r="E14" s="65">
        <v>0</v>
      </c>
      <c r="F14" s="65">
        <v>0</v>
      </c>
    </row>
    <row r="15" spans="1:6">
      <c r="A15" s="64" t="s">
        <v>17</v>
      </c>
      <c r="B15" s="65">
        <v>0</v>
      </c>
      <c r="C15" s="65">
        <v>0</v>
      </c>
      <c r="D15" s="65">
        <v>0</v>
      </c>
      <c r="E15" s="65">
        <v>0</v>
      </c>
      <c r="F15" s="65">
        <v>0</v>
      </c>
    </row>
    <row r="16" spans="1:6">
      <c r="A16" s="64" t="s">
        <v>15</v>
      </c>
      <c r="B16" s="65">
        <v>1</v>
      </c>
      <c r="C16" s="65">
        <v>32805</v>
      </c>
      <c r="D16" s="65">
        <v>42646.5</v>
      </c>
      <c r="E16" s="65">
        <v>52007.92682926829</v>
      </c>
      <c r="F16" s="65">
        <v>9361.4268292682864</v>
      </c>
    </row>
    <row r="17" spans="1:6">
      <c r="A17" s="64" t="s">
        <v>14</v>
      </c>
      <c r="B17" s="65">
        <v>1</v>
      </c>
      <c r="C17" s="65">
        <v>22410</v>
      </c>
      <c r="D17" s="65">
        <v>29133</v>
      </c>
      <c r="E17" s="65">
        <v>35528.048780487799</v>
      </c>
      <c r="F17" s="65">
        <v>6395.0487804878021</v>
      </c>
    </row>
    <row r="18" spans="1:6">
      <c r="A18" s="64" t="s">
        <v>13</v>
      </c>
      <c r="B18" s="65">
        <v>1</v>
      </c>
      <c r="C18" s="65">
        <v>33210</v>
      </c>
      <c r="D18" s="65">
        <v>43173</v>
      </c>
      <c r="E18" s="65">
        <v>52649.999999999993</v>
      </c>
      <c r="F18" s="65">
        <v>9476.9999999999945</v>
      </c>
    </row>
    <row r="19" spans="1:6">
      <c r="A19" s="64" t="s">
        <v>11</v>
      </c>
      <c r="B19" s="65">
        <v>0</v>
      </c>
      <c r="C19" s="65">
        <v>0</v>
      </c>
      <c r="D19" s="65">
        <v>0</v>
      </c>
      <c r="E19" s="65">
        <v>0</v>
      </c>
      <c r="F19" s="65">
        <v>0</v>
      </c>
    </row>
    <row r="20" spans="1:6">
      <c r="A20" s="64" t="s">
        <v>10</v>
      </c>
      <c r="B20" s="65">
        <v>0</v>
      </c>
      <c r="C20" s="65">
        <v>0</v>
      </c>
      <c r="D20" s="65">
        <v>0</v>
      </c>
      <c r="E20" s="65">
        <v>0</v>
      </c>
      <c r="F20" s="65">
        <v>0</v>
      </c>
    </row>
    <row r="21" spans="1:6">
      <c r="A21" s="64" t="s">
        <v>9</v>
      </c>
      <c r="B21" s="65">
        <v>1</v>
      </c>
      <c r="C21" s="65">
        <v>4725</v>
      </c>
      <c r="D21" s="65">
        <v>6142.5</v>
      </c>
      <c r="E21" s="65">
        <v>7490.8536585365855</v>
      </c>
      <c r="F21" s="65">
        <v>1348.3536585365853</v>
      </c>
    </row>
    <row r="22" spans="1:6">
      <c r="A22" s="64" t="s">
        <v>8</v>
      </c>
      <c r="B22" s="65">
        <v>1</v>
      </c>
      <c r="C22" s="65">
        <v>4725</v>
      </c>
      <c r="D22" s="65">
        <v>6142.5</v>
      </c>
      <c r="E22" s="65">
        <v>7490.8536585365855</v>
      </c>
      <c r="F22" s="65">
        <v>1348.3536585365853</v>
      </c>
    </row>
    <row r="23" spans="1:6">
      <c r="A23" s="64" t="s">
        <v>7</v>
      </c>
      <c r="B23" s="65">
        <v>0</v>
      </c>
      <c r="C23" s="65">
        <v>0</v>
      </c>
      <c r="D23" s="65">
        <v>0</v>
      </c>
      <c r="E23" s="65">
        <v>0</v>
      </c>
      <c r="F23" s="65">
        <v>0</v>
      </c>
    </row>
    <row r="24" spans="1:6">
      <c r="A24" s="64" t="s">
        <v>5</v>
      </c>
      <c r="B24" s="65">
        <v>1</v>
      </c>
      <c r="C24" s="65">
        <v>9450</v>
      </c>
      <c r="D24" s="65">
        <v>12285</v>
      </c>
      <c r="E24" s="65">
        <v>14981.707317073171</v>
      </c>
      <c r="F24" s="65">
        <v>2696.7073170731705</v>
      </c>
    </row>
    <row r="25" spans="1:6">
      <c r="A25" s="64" t="s">
        <v>3</v>
      </c>
      <c r="B25" s="65">
        <v>0</v>
      </c>
      <c r="C25" s="65">
        <v>0</v>
      </c>
      <c r="D25" s="65">
        <v>0</v>
      </c>
      <c r="E25" s="65">
        <v>0</v>
      </c>
      <c r="F25" s="65">
        <v>0</v>
      </c>
    </row>
    <row r="26" spans="1:6">
      <c r="A26" s="64" t="s">
        <v>1</v>
      </c>
      <c r="B26" s="65">
        <v>3</v>
      </c>
      <c r="C26" s="65">
        <v>33210</v>
      </c>
      <c r="D26" s="65">
        <v>43173</v>
      </c>
      <c r="E26" s="65">
        <v>52650</v>
      </c>
      <c r="F26" s="65">
        <v>9477</v>
      </c>
    </row>
    <row r="27" spans="1:6">
      <c r="A27" s="66" t="s">
        <v>849</v>
      </c>
      <c r="B27" s="63">
        <f>SUM(B13:B26)</f>
        <v>9</v>
      </c>
      <c r="C27" s="63">
        <f t="shared" ref="C27:F27" si="0">SUM(C13:C26)</f>
        <v>140535</v>
      </c>
      <c r="D27" s="63">
        <f t="shared" si="0"/>
        <v>182695.5</v>
      </c>
      <c r="E27" s="63">
        <f t="shared" si="0"/>
        <v>222799.39024390242</v>
      </c>
      <c r="F27" s="63">
        <f t="shared" si="0"/>
        <v>40103.890243902424</v>
      </c>
    </row>
    <row r="28" spans="1:6">
      <c r="A28" s="67" t="s">
        <v>1546</v>
      </c>
      <c r="B28" s="60"/>
      <c r="C28" s="60">
        <f>SUM(C27,C11)</f>
        <v>140535</v>
      </c>
      <c r="D28" s="60">
        <f t="shared" ref="D28:F28" si="1">SUM(D27,D11)</f>
        <v>182695.5</v>
      </c>
      <c r="E28" s="60">
        <f t="shared" si="1"/>
        <v>222799.39024390242</v>
      </c>
      <c r="F28" s="60">
        <f t="shared" si="1"/>
        <v>40103.890243902424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9741-DFAD-42E6-81BF-2216D4EA381B}">
  <dimension ref="A1:F28"/>
  <sheetViews>
    <sheetView topLeftCell="A7" workbookViewId="0">
      <selection activeCell="B15" sqref="B15"/>
    </sheetView>
  </sheetViews>
  <sheetFormatPr defaultColWidth="11.42578125" defaultRowHeight="15"/>
  <cols>
    <col min="1" max="1" width="51.5703125" style="62" bestFit="1" customWidth="1"/>
    <col min="2" max="2" width="11.5703125" style="62" bestFit="1" customWidth="1"/>
    <col min="3" max="6" width="24.42578125" style="62" customWidth="1"/>
    <col min="7" max="16384" width="11.42578125" style="62"/>
  </cols>
  <sheetData>
    <row r="1" spans="1:6" s="69" customFormat="1" ht="30">
      <c r="A1" s="68" t="s">
        <v>843</v>
      </c>
      <c r="B1" s="68" t="s">
        <v>247</v>
      </c>
      <c r="C1" s="68" t="s">
        <v>844</v>
      </c>
      <c r="D1" s="68" t="s">
        <v>845</v>
      </c>
      <c r="E1" s="68" t="s">
        <v>846</v>
      </c>
      <c r="F1" s="68" t="s">
        <v>847</v>
      </c>
    </row>
    <row r="2" spans="1:6">
      <c r="A2" s="63" t="s">
        <v>180</v>
      </c>
      <c r="B2" s="63"/>
      <c r="C2" s="63"/>
      <c r="D2" s="63"/>
      <c r="E2" s="63"/>
      <c r="F2" s="63"/>
    </row>
    <row r="3" spans="1:6">
      <c r="A3" s="64" t="s">
        <v>188</v>
      </c>
      <c r="B3" s="65">
        <v>3</v>
      </c>
      <c r="C3" s="65">
        <v>52812</v>
      </c>
      <c r="D3" s="65">
        <v>68655.600000000006</v>
      </c>
      <c r="E3" s="65">
        <v>83726.341463414617</v>
      </c>
      <c r="F3" s="65">
        <v>15070.741463414621</v>
      </c>
    </row>
    <row r="4" spans="1:6">
      <c r="A4" s="64" t="s">
        <v>189</v>
      </c>
      <c r="B4" s="65">
        <v>3</v>
      </c>
      <c r="C4" s="65">
        <v>9477</v>
      </c>
      <c r="D4" s="65">
        <v>12320.099999999999</v>
      </c>
      <c r="E4" s="65">
        <v>15024.51219512195</v>
      </c>
      <c r="F4" s="65">
        <v>2704.4121951219504</v>
      </c>
    </row>
    <row r="5" spans="1:6">
      <c r="A5" s="64" t="s">
        <v>191</v>
      </c>
      <c r="B5" s="65">
        <v>1</v>
      </c>
      <c r="C5" s="65">
        <v>1498.5</v>
      </c>
      <c r="D5" s="65">
        <v>1948.0500000000002</v>
      </c>
      <c r="E5" s="65">
        <v>2375.6707317073169</v>
      </c>
      <c r="F5" s="65">
        <v>427.62073170731685</v>
      </c>
    </row>
    <row r="6" spans="1:6">
      <c r="A6" s="64" t="s">
        <v>192</v>
      </c>
      <c r="B6" s="65">
        <v>3</v>
      </c>
      <c r="C6" s="65">
        <v>4333.5</v>
      </c>
      <c r="D6" s="65">
        <v>5633.5499999999993</v>
      </c>
      <c r="E6" s="65">
        <v>6870.1829268292677</v>
      </c>
      <c r="F6" s="65">
        <v>1236.6329268292682</v>
      </c>
    </row>
    <row r="7" spans="1:6">
      <c r="A7" s="64" t="s">
        <v>193</v>
      </c>
      <c r="B7" s="65">
        <v>15</v>
      </c>
      <c r="C7" s="65">
        <v>433.35</v>
      </c>
      <c r="D7" s="65">
        <v>530.8537500000001</v>
      </c>
      <c r="E7" s="65">
        <v>647.38262195121945</v>
      </c>
      <c r="F7" s="65">
        <v>116.52887195121946</v>
      </c>
    </row>
    <row r="8" spans="1:6">
      <c r="A8" s="64" t="s">
        <v>194</v>
      </c>
      <c r="B8" s="65">
        <v>3</v>
      </c>
      <c r="C8" s="65">
        <v>9477</v>
      </c>
      <c r="D8" s="65">
        <v>12320.099999999999</v>
      </c>
      <c r="E8" s="65">
        <v>15024.51219512195</v>
      </c>
      <c r="F8" s="65">
        <v>2704.4121951219504</v>
      </c>
    </row>
    <row r="9" spans="1:6">
      <c r="A9" s="64" t="s">
        <v>195</v>
      </c>
      <c r="B9" s="65">
        <v>1</v>
      </c>
      <c r="C9" s="65">
        <v>1714.5</v>
      </c>
      <c r="D9" s="65">
        <v>2228.85</v>
      </c>
      <c r="E9" s="65">
        <v>2718.1097560975604</v>
      </c>
      <c r="F9" s="65">
        <v>489.25975609756068</v>
      </c>
    </row>
    <row r="10" spans="1:6">
      <c r="A10" s="64" t="s">
        <v>196</v>
      </c>
      <c r="B10" s="65">
        <v>3</v>
      </c>
      <c r="C10" s="65">
        <v>9801</v>
      </c>
      <c r="D10" s="65">
        <v>14211.449999999997</v>
      </c>
      <c r="E10" s="65">
        <v>17331.036585365851</v>
      </c>
      <c r="F10" s="65">
        <v>3119.5865853658524</v>
      </c>
    </row>
    <row r="11" spans="1:6">
      <c r="A11" s="66" t="s">
        <v>848</v>
      </c>
      <c r="B11" s="63">
        <f>SUM(B3:B10)</f>
        <v>32</v>
      </c>
      <c r="C11" s="63">
        <f>SUM(C3:C10)</f>
        <v>89546.85</v>
      </c>
      <c r="D11" s="63">
        <f>SUM(D3:D10)</f>
        <v>117848.55375000001</v>
      </c>
      <c r="E11" s="63">
        <f>SUM(E3:E10)</f>
        <v>143717.74847560973</v>
      </c>
      <c r="F11" s="63">
        <f>SUM(F3:F10)</f>
        <v>25869.194725609741</v>
      </c>
    </row>
    <row r="12" spans="1:6">
      <c r="A12" s="63" t="s">
        <v>24</v>
      </c>
      <c r="B12" s="63"/>
      <c r="C12" s="63"/>
      <c r="D12" s="63"/>
      <c r="E12" s="63"/>
      <c r="F12" s="63"/>
    </row>
    <row r="13" spans="1:6">
      <c r="A13" s="64" t="s">
        <v>19</v>
      </c>
      <c r="B13" s="65">
        <v>3</v>
      </c>
      <c r="C13" s="65">
        <v>20250</v>
      </c>
      <c r="D13" s="65">
        <v>26325</v>
      </c>
      <c r="E13" s="65">
        <v>32103.658536585364</v>
      </c>
      <c r="F13" s="65">
        <v>5778.6585365853634</v>
      </c>
    </row>
    <row r="14" spans="1:6">
      <c r="A14" s="64" t="s">
        <v>18</v>
      </c>
      <c r="B14" s="65">
        <v>3</v>
      </c>
      <c r="C14" s="65">
        <v>10530</v>
      </c>
      <c r="D14" s="65">
        <v>13689</v>
      </c>
      <c r="E14" s="65">
        <v>16693.90243902439</v>
      </c>
      <c r="F14" s="65">
        <v>3004.9024390243899</v>
      </c>
    </row>
    <row r="15" spans="1:6">
      <c r="A15" s="64" t="s">
        <v>17</v>
      </c>
      <c r="B15" s="65">
        <v>1</v>
      </c>
      <c r="C15" s="65">
        <v>3510</v>
      </c>
      <c r="D15" s="65">
        <v>4563</v>
      </c>
      <c r="E15" s="65">
        <v>5564.6341463414637</v>
      </c>
      <c r="F15" s="65">
        <v>1001.6341463414633</v>
      </c>
    </row>
    <row r="16" spans="1:6">
      <c r="A16" s="64" t="s">
        <v>15</v>
      </c>
      <c r="B16" s="65">
        <v>0</v>
      </c>
      <c r="C16" s="65">
        <v>0</v>
      </c>
      <c r="D16" s="65">
        <v>0</v>
      </c>
      <c r="E16" s="65">
        <v>0</v>
      </c>
      <c r="F16" s="65">
        <v>0</v>
      </c>
    </row>
    <row r="17" spans="1:6">
      <c r="A17" s="64" t="s">
        <v>14</v>
      </c>
      <c r="B17" s="65">
        <v>0</v>
      </c>
      <c r="C17" s="65">
        <v>0</v>
      </c>
      <c r="D17" s="65">
        <v>0</v>
      </c>
      <c r="E17" s="65">
        <v>0</v>
      </c>
      <c r="F17" s="65">
        <v>0</v>
      </c>
    </row>
    <row r="18" spans="1:6">
      <c r="A18" s="64" t="s">
        <v>13</v>
      </c>
      <c r="B18" s="65">
        <v>0</v>
      </c>
      <c r="C18" s="65">
        <v>0</v>
      </c>
      <c r="D18" s="65">
        <v>0</v>
      </c>
      <c r="E18" s="65">
        <v>0</v>
      </c>
      <c r="F18" s="65">
        <v>0</v>
      </c>
    </row>
    <row r="19" spans="1:6">
      <c r="A19" s="64" t="s">
        <v>11</v>
      </c>
      <c r="B19" s="65">
        <v>1</v>
      </c>
      <c r="C19" s="65">
        <v>33750</v>
      </c>
      <c r="D19" s="65">
        <v>43875</v>
      </c>
      <c r="E19" s="65">
        <v>53506.097560975606</v>
      </c>
      <c r="F19" s="65">
        <v>9631.0975609756042</v>
      </c>
    </row>
    <row r="20" spans="1:6">
      <c r="A20" s="64" t="s">
        <v>10</v>
      </c>
      <c r="B20" s="65">
        <v>1</v>
      </c>
      <c r="C20" s="65">
        <v>27270</v>
      </c>
      <c r="D20" s="65">
        <v>35451</v>
      </c>
      <c r="E20" s="65">
        <v>43232.92682926829</v>
      </c>
      <c r="F20" s="65">
        <v>7781.9268292682873</v>
      </c>
    </row>
    <row r="21" spans="1:6">
      <c r="A21" s="64" t="s">
        <v>9</v>
      </c>
      <c r="B21" s="65">
        <v>0</v>
      </c>
      <c r="C21" s="65">
        <v>0</v>
      </c>
      <c r="D21" s="65">
        <v>0</v>
      </c>
      <c r="E21" s="65">
        <v>0</v>
      </c>
      <c r="F21" s="65">
        <v>0</v>
      </c>
    </row>
    <row r="22" spans="1:6">
      <c r="A22" s="64" t="s">
        <v>8</v>
      </c>
      <c r="B22" s="65">
        <v>0</v>
      </c>
      <c r="C22" s="65">
        <v>0</v>
      </c>
      <c r="D22" s="65">
        <v>0</v>
      </c>
      <c r="E22" s="65">
        <v>0</v>
      </c>
      <c r="F22" s="65">
        <v>0</v>
      </c>
    </row>
    <row r="23" spans="1:6">
      <c r="A23" s="64" t="s">
        <v>7</v>
      </c>
      <c r="B23" s="65">
        <v>1</v>
      </c>
      <c r="C23" s="65">
        <v>4860</v>
      </c>
      <c r="D23" s="65">
        <v>6318</v>
      </c>
      <c r="E23" s="65">
        <v>7704.8780487804861</v>
      </c>
      <c r="F23" s="65">
        <v>1386.8780487804866</v>
      </c>
    </row>
    <row r="24" spans="1:6">
      <c r="A24" s="64" t="s">
        <v>5</v>
      </c>
      <c r="B24" s="65">
        <v>0</v>
      </c>
      <c r="C24" s="65">
        <v>0</v>
      </c>
      <c r="D24" s="65">
        <v>0</v>
      </c>
      <c r="E24" s="65">
        <v>0</v>
      </c>
      <c r="F24" s="65">
        <v>0</v>
      </c>
    </row>
    <row r="25" spans="1:6">
      <c r="A25" s="64" t="s">
        <v>3</v>
      </c>
      <c r="B25" s="65">
        <v>3</v>
      </c>
      <c r="C25" s="65">
        <v>20250</v>
      </c>
      <c r="D25" s="65">
        <v>26325</v>
      </c>
      <c r="E25" s="65">
        <v>32103.658536585364</v>
      </c>
      <c r="F25" s="65">
        <v>5778.6585365853634</v>
      </c>
    </row>
    <row r="26" spans="1:6">
      <c r="A26" s="64" t="s">
        <v>1</v>
      </c>
      <c r="B26" s="65">
        <v>0</v>
      </c>
      <c r="C26" s="65">
        <v>0</v>
      </c>
      <c r="D26" s="65">
        <v>0</v>
      </c>
      <c r="E26" s="65">
        <v>0</v>
      </c>
      <c r="F26" s="65">
        <v>0</v>
      </c>
    </row>
    <row r="27" spans="1:6">
      <c r="A27" s="66" t="s">
        <v>849</v>
      </c>
      <c r="B27" s="63">
        <f>SUM(B13:B26)</f>
        <v>13</v>
      </c>
      <c r="C27" s="63">
        <f t="shared" ref="C27:F27" si="0">SUM(C13:C26)</f>
        <v>120420</v>
      </c>
      <c r="D27" s="63">
        <f t="shared" si="0"/>
        <v>156546</v>
      </c>
      <c r="E27" s="63">
        <f t="shared" si="0"/>
        <v>190909.75609756098</v>
      </c>
      <c r="F27" s="63">
        <f t="shared" si="0"/>
        <v>34363.756097560952</v>
      </c>
    </row>
    <row r="28" spans="1:6">
      <c r="A28" s="67" t="s">
        <v>1546</v>
      </c>
      <c r="B28" s="60"/>
      <c r="C28" s="60">
        <f>SUM(C27,C11)</f>
        <v>209966.85</v>
      </c>
      <c r="D28" s="60">
        <f t="shared" ref="D28:F28" si="1">SUM(D27,D11)</f>
        <v>274394.55375000002</v>
      </c>
      <c r="E28" s="60">
        <f t="shared" si="1"/>
        <v>334627.50457317068</v>
      </c>
      <c r="F28" s="60">
        <f t="shared" si="1"/>
        <v>60232.950823170693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FAFFD-B56B-4ED8-9A13-885F7D9969DF}">
  <sheetPr>
    <tabColor rgb="FFFF0000"/>
  </sheetPr>
  <dimension ref="A11:F126"/>
  <sheetViews>
    <sheetView showGridLines="0" workbookViewId="0">
      <selection activeCell="D52" sqref="D52"/>
    </sheetView>
  </sheetViews>
  <sheetFormatPr defaultRowHeight="15" outlineLevelRow="1"/>
  <cols>
    <col min="1" max="1" width="29.42578125" style="56" bestFit="1" customWidth="1"/>
    <col min="2" max="2" width="14.85546875" style="56" bestFit="1" customWidth="1"/>
    <col min="3" max="3" width="18.5703125" style="56" bestFit="1" customWidth="1"/>
    <col min="4" max="4" width="15" style="56" bestFit="1" customWidth="1"/>
    <col min="5" max="6" width="15.5703125" style="56" bestFit="1" customWidth="1"/>
    <col min="7" max="16384" width="9.140625" style="56"/>
  </cols>
  <sheetData>
    <row r="11" spans="1:6">
      <c r="A11" s="57"/>
      <c r="B11" s="57"/>
      <c r="C11" s="56" t="s">
        <v>817</v>
      </c>
      <c r="D11" s="56" t="s">
        <v>1547</v>
      </c>
      <c r="E11" s="56" t="s">
        <v>1548</v>
      </c>
      <c r="F11" s="56" t="s">
        <v>1549</v>
      </c>
    </row>
    <row r="12" spans="1:6" hidden="1" outlineLevel="1">
      <c r="A12" s="57"/>
      <c r="B12" s="57" t="s">
        <v>1550</v>
      </c>
      <c r="C12" s="56">
        <f>[6]Шоколад!$B$2</f>
        <v>12</v>
      </c>
      <c r="D12" s="56">
        <f>[6]Шоколад!$C$2</f>
        <v>130900</v>
      </c>
      <c r="E12" s="56">
        <f>[6]Шоколад!$D$2</f>
        <v>151439.58000000005</v>
      </c>
      <c r="F12" s="56">
        <f>[6]Шоколад!$E$2</f>
        <v>20539.580000000031</v>
      </c>
    </row>
    <row r="13" spans="1:6" hidden="1" outlineLevel="1" collapsed="1">
      <c r="A13" s="57"/>
      <c r="B13" s="57" t="s">
        <v>152</v>
      </c>
      <c r="C13" s="56">
        <f>[7]Шоколад!$B$2</f>
        <v>45</v>
      </c>
      <c r="D13" s="56">
        <f>[7]Шоколад!$C$2</f>
        <v>196350</v>
      </c>
      <c r="E13" s="56">
        <f>[7]Шоколад!$D$2</f>
        <v>227159.37000000002</v>
      </c>
      <c r="F13" s="56">
        <f>[7]Шоколад!$E$2</f>
        <v>30809.370000000039</v>
      </c>
    </row>
    <row r="14" spans="1:6" hidden="1" outlineLevel="1" collapsed="1">
      <c r="A14" s="57"/>
      <c r="B14" s="57" t="s">
        <v>1551</v>
      </c>
      <c r="C14" s="56">
        <f>[8]Шоколад!$B$2</f>
        <v>17</v>
      </c>
      <c r="D14" s="56">
        <f>[8]Шоколад!$C$2</f>
        <v>163625</v>
      </c>
      <c r="E14" s="56">
        <f>[8]Шоколад!$D$2</f>
        <v>189299.47500000003</v>
      </c>
      <c r="F14" s="56">
        <f>[8]Шоколад!$E$2</f>
        <v>25674.475000000035</v>
      </c>
    </row>
    <row r="15" spans="1:6" hidden="1" outlineLevel="1" collapsed="1">
      <c r="A15" s="57"/>
      <c r="B15" s="57" t="s">
        <v>1552</v>
      </c>
      <c r="C15" s="56">
        <f>[9]Шоколад!$B$2</f>
        <v>21</v>
      </c>
      <c r="D15" s="56">
        <f>[9]Шоколад!$C$2</f>
        <v>139081.25</v>
      </c>
      <c r="E15" s="56">
        <f>[9]Шоколад!$D$2</f>
        <v>160904.55375000002</v>
      </c>
      <c r="F15" s="56">
        <f>[9]Шоколад!$E$2</f>
        <v>21823.303750000028</v>
      </c>
    </row>
    <row r="16" spans="1:6" collapsed="1">
      <c r="A16" s="56" t="s">
        <v>228</v>
      </c>
      <c r="C16" s="56">
        <f>SUM(C12:C15)</f>
        <v>95</v>
      </c>
      <c r="D16" s="56">
        <f>SUM(D12:D15)</f>
        <v>629956.25</v>
      </c>
      <c r="E16" s="56">
        <f>SUM(E12:E15)</f>
        <v>728802.97875000001</v>
      </c>
      <c r="F16" s="56">
        <f>SUM(F12:F15)</f>
        <v>98846.728750000126</v>
      </c>
    </row>
    <row r="17" spans="1:6" hidden="1" outlineLevel="1">
      <c r="B17" s="56" t="s">
        <v>1550</v>
      </c>
      <c r="C17" s="56">
        <f>[6]Шоколад!$B$3</f>
        <v>13</v>
      </c>
      <c r="D17" s="56">
        <f>[6]Шоколад!$C$3</f>
        <v>194480</v>
      </c>
      <c r="E17" s="56">
        <f>[6]Шоколад!$D$3</f>
        <v>221260.955136</v>
      </c>
      <c r="F17" s="56">
        <f>[6]Шоколад!$E$3</f>
        <v>26780.955135999993</v>
      </c>
    </row>
    <row r="18" spans="1:6" hidden="1" outlineLevel="1" collapsed="1">
      <c r="B18" s="56" t="s">
        <v>152</v>
      </c>
      <c r="C18" s="56">
        <f>[7]Шоколад!$B$3</f>
        <v>45</v>
      </c>
      <c r="D18" s="56">
        <f>[7]Шоколад!$C$3</f>
        <v>162690</v>
      </c>
      <c r="E18" s="56">
        <f>[7]Шоколад!$D$3</f>
        <v>192111.73199999999</v>
      </c>
      <c r="F18" s="56">
        <f>[7]Шоколад!$E$3</f>
        <v>29421.732</v>
      </c>
    </row>
    <row r="19" spans="1:6" hidden="1" outlineLevel="1" collapsed="1">
      <c r="B19" s="56" t="s">
        <v>1551</v>
      </c>
      <c r="C19" s="56">
        <f>[8]Шоколад!$B$3</f>
        <v>24</v>
      </c>
      <c r="D19" s="56">
        <f>[8]Шоколад!$C$3</f>
        <v>215424</v>
      </c>
      <c r="E19" s="56">
        <f>[8]Шоколад!$D$3</f>
        <v>246129.62303999998</v>
      </c>
      <c r="F19" s="56">
        <f>[8]Шоколад!$E$3</f>
        <v>30705.623039999977</v>
      </c>
    </row>
    <row r="20" spans="1:6" hidden="1" outlineLevel="1" collapsed="1">
      <c r="B20" s="56" t="s">
        <v>1552</v>
      </c>
      <c r="C20" s="56">
        <f>[9]Шоколад!$B$3</f>
        <v>21</v>
      </c>
      <c r="D20" s="56">
        <f>[9]Шоколад!$C$3</f>
        <v>115238.75</v>
      </c>
      <c r="E20" s="56">
        <f>[9]Шоколад!$D$3</f>
        <v>136079.14349999998</v>
      </c>
      <c r="F20" s="56">
        <f>[9]Шоколад!$E$3</f>
        <v>20840.393499999998</v>
      </c>
    </row>
    <row r="21" spans="1:6" collapsed="1">
      <c r="A21" s="56" t="s">
        <v>231</v>
      </c>
      <c r="C21" s="56">
        <f>SUM(C17:C20)</f>
        <v>103</v>
      </c>
      <c r="D21" s="56">
        <f>SUM(D17:D20)</f>
        <v>687832.75</v>
      </c>
      <c r="E21" s="56">
        <f>SUM(E17:E20)</f>
        <v>795581.453676</v>
      </c>
      <c r="F21" s="56">
        <f>SUM(F17:F20)</f>
        <v>107748.70367599998</v>
      </c>
    </row>
    <row r="22" spans="1:6" hidden="1" outlineLevel="1">
      <c r="B22" s="56" t="s">
        <v>152</v>
      </c>
      <c r="C22" s="56">
        <f>[7]Шоколад!$B$4</f>
        <v>46</v>
      </c>
      <c r="D22" s="56">
        <f>[7]Шоколад!$C$4</f>
        <v>291720</v>
      </c>
      <c r="E22" s="56">
        <f>[7]Шоколад!$D$4</f>
        <v>331891.43270399998</v>
      </c>
      <c r="F22" s="56">
        <f>[7]Шоколад!$E$4</f>
        <v>40171.432703999984</v>
      </c>
    </row>
    <row r="23" spans="1:6" hidden="1" outlineLevel="1" collapsed="1">
      <c r="B23" s="56" t="s">
        <v>1552</v>
      </c>
      <c r="C23" s="56">
        <f>[9]Шоколад!$B$4</f>
        <v>22</v>
      </c>
      <c r="D23" s="56">
        <f>[9]Шоколад!$C$4</f>
        <v>206635</v>
      </c>
      <c r="E23" s="56">
        <f>[9]Шоколад!$D$4</f>
        <v>235089.76483199999</v>
      </c>
      <c r="F23" s="56">
        <f>[9]Шоколад!$E$4</f>
        <v>28454.76483199999</v>
      </c>
    </row>
    <row r="24" spans="1:6" collapsed="1">
      <c r="A24" s="56" t="s">
        <v>819</v>
      </c>
      <c r="C24" s="56">
        <f>SUM(C22:C23)</f>
        <v>68</v>
      </c>
      <c r="D24" s="56">
        <f>SUM(D22:D23)</f>
        <v>498355</v>
      </c>
      <c r="E24" s="56">
        <f>SUM(E22:E23)</f>
        <v>566981.19753599993</v>
      </c>
      <c r="F24" s="56">
        <f>SUM(F22:F23)</f>
        <v>68626.197535999978</v>
      </c>
    </row>
    <row r="25" spans="1:6" hidden="1" outlineLevel="1">
      <c r="B25" s="56" t="s">
        <v>1550</v>
      </c>
      <c r="C25" s="56">
        <f>[6]Шоколад!$B$4</f>
        <v>19</v>
      </c>
      <c r="D25" s="56">
        <f>[6]Шоколад!$C$4</f>
        <v>172339.20000000001</v>
      </c>
      <c r="E25" s="56">
        <f>[6]Шоколад!$D$4</f>
        <v>196903.698432</v>
      </c>
      <c r="F25" s="56">
        <f>[6]Шоколад!$E$4</f>
        <v>24564.498431999982</v>
      </c>
    </row>
    <row r="26" spans="1:6" hidden="1" outlineLevel="1" collapsed="1">
      <c r="B26" s="56" t="s">
        <v>152</v>
      </c>
      <c r="C26" s="56">
        <f>[7]Шоколад!$B$5</f>
        <v>52</v>
      </c>
      <c r="D26" s="56">
        <f>[7]Шоколад!$C$5</f>
        <v>258508.79999999999</v>
      </c>
      <c r="E26" s="56">
        <f>[7]Шоколад!$D$5</f>
        <v>295355.54764799995</v>
      </c>
      <c r="F26" s="56">
        <f>[7]Шоколад!$E$5</f>
        <v>36846.747647999968</v>
      </c>
    </row>
    <row r="27" spans="1:6" hidden="1" outlineLevel="1" collapsed="1">
      <c r="B27" s="56" t="s">
        <v>1551</v>
      </c>
      <c r="C27" s="56">
        <f>[8]Шоколад!$B$4</f>
        <v>24</v>
      </c>
      <c r="D27" s="56">
        <f>[8]Шоколад!$C$4</f>
        <v>233376</v>
      </c>
      <c r="E27" s="56">
        <f>[8]Шоколад!$D$4</f>
        <v>263996.51199999999</v>
      </c>
      <c r="F27" s="56">
        <f>[8]Шоколад!$E$4</f>
        <v>30620.511999999988</v>
      </c>
    </row>
    <row r="28" spans="1:6" hidden="1" outlineLevel="1" collapsed="1">
      <c r="B28" s="56" t="s">
        <v>1552</v>
      </c>
      <c r="C28" s="56">
        <f>[9]Шоколад!$B$5</f>
        <v>28</v>
      </c>
      <c r="D28" s="56">
        <f>[9]Шоколад!$C$5</f>
        <v>183110.39999999999</v>
      </c>
      <c r="E28" s="56">
        <f>[9]Шоколад!$D$5</f>
        <v>209210.17958399997</v>
      </c>
      <c r="F28" s="56">
        <f>[9]Шоколад!$E$5</f>
        <v>26099.779583999978</v>
      </c>
    </row>
    <row r="29" spans="1:6" collapsed="1">
      <c r="A29" s="56" t="s">
        <v>831</v>
      </c>
      <c r="C29" s="56">
        <f>SUM(C25:C28)</f>
        <v>123</v>
      </c>
      <c r="D29" s="56">
        <f>SUM(D25:D28)</f>
        <v>847334.40000000002</v>
      </c>
      <c r="E29" s="56">
        <f>SUM(E25:E28)</f>
        <v>965465.93766399985</v>
      </c>
      <c r="F29" s="56">
        <f>SUM(F25:F28)</f>
        <v>118131.53766399992</v>
      </c>
    </row>
    <row r="30" spans="1:6" hidden="1" outlineLevel="1">
      <c r="B30" s="56" t="s">
        <v>1550</v>
      </c>
      <c r="C30" s="56">
        <f>[6]Шоколад!$B$5</f>
        <v>19</v>
      </c>
      <c r="D30" s="56">
        <f>[6]Шоколад!$C$5</f>
        <v>186700.80000000002</v>
      </c>
      <c r="E30" s="56">
        <f>[6]Шоколад!$D$5</f>
        <v>211197.2096</v>
      </c>
      <c r="F30" s="56">
        <f>[6]Шоколад!$E$5</f>
        <v>24496.409599999992</v>
      </c>
    </row>
    <row r="31" spans="1:6" hidden="1" outlineLevel="1" collapsed="1">
      <c r="B31" s="56" t="s">
        <v>152</v>
      </c>
      <c r="C31" s="56">
        <f>[7]Шоколад!$B$6</f>
        <v>52</v>
      </c>
      <c r="D31" s="56">
        <f>[7]Шоколад!$C$6</f>
        <v>251328</v>
      </c>
      <c r="E31" s="56">
        <f>[7]Шоколад!$D$6</f>
        <v>283555.73759999993</v>
      </c>
      <c r="F31" s="56">
        <f>[7]Шоколад!$E$6</f>
        <v>32227.737599999968</v>
      </c>
    </row>
    <row r="32" spans="1:6" hidden="1" outlineLevel="1" collapsed="1">
      <c r="B32" s="56" t="s">
        <v>1551</v>
      </c>
      <c r="C32" s="56">
        <f>[8]Шоколад!$B$5</f>
        <v>26</v>
      </c>
      <c r="D32" s="56">
        <f>[8]Шоколад!$C$5</f>
        <v>203456</v>
      </c>
      <c r="E32" s="56">
        <f>[8]Шоколад!$D$5</f>
        <v>241228.85488</v>
      </c>
      <c r="F32" s="56">
        <f>[8]Шоколад!$E$5</f>
        <v>37772.854879999999</v>
      </c>
    </row>
    <row r="33" spans="1:6" hidden="1" outlineLevel="1" collapsed="1">
      <c r="B33" s="56" t="s">
        <v>1552</v>
      </c>
      <c r="C33" s="56">
        <f>[9]Шоколад!$B$6</f>
        <v>28</v>
      </c>
      <c r="D33" s="56">
        <f>[9]Шоколад!$C$6</f>
        <v>178024</v>
      </c>
      <c r="E33" s="56">
        <f>[9]Шоколад!$D$6</f>
        <v>200851.98079999996</v>
      </c>
      <c r="F33" s="56">
        <f>[9]Шоколад!$E$6</f>
        <v>22827.980799999979</v>
      </c>
    </row>
    <row r="34" spans="1:6" collapsed="1">
      <c r="A34" s="56" t="s">
        <v>234</v>
      </c>
      <c r="C34" s="56">
        <f>SUM(C30:C33)</f>
        <v>125</v>
      </c>
      <c r="D34" s="56">
        <f>SUM(D30:D33)</f>
        <v>819508.8</v>
      </c>
      <c r="E34" s="56">
        <f>SUM(E30:E33)</f>
        <v>936833.78287999984</v>
      </c>
      <c r="F34" s="56">
        <f>SUM(F30:F33)</f>
        <v>117324.98287999994</v>
      </c>
    </row>
    <row r="35" spans="1:6" hidden="1" outlineLevel="1">
      <c r="B35" s="56" t="s">
        <v>152</v>
      </c>
      <c r="C35" s="56">
        <f>[7]Шоколад!$B$7</f>
        <v>52</v>
      </c>
      <c r="D35" s="56">
        <f>[7]Шоколад!$C$7</f>
        <v>280051.20000000001</v>
      </c>
      <c r="E35" s="56">
        <f>[7]Шоколад!$D$7</f>
        <v>316795.81439999997</v>
      </c>
      <c r="F35" s="56">
        <f>[7]Шоколад!$E$7</f>
        <v>36744.614399999984</v>
      </c>
    </row>
    <row r="36" spans="1:6" hidden="1" outlineLevel="1" collapsed="1">
      <c r="B36" s="56" t="s">
        <v>1552</v>
      </c>
      <c r="C36" s="56">
        <f>[9]Шоколад!$B$7</f>
        <v>28</v>
      </c>
      <c r="D36" s="56">
        <f>[9]Шоколад!$C$7</f>
        <v>198369.6</v>
      </c>
      <c r="E36" s="56">
        <f>[9]Шоколад!$D$7</f>
        <v>224397.03519999998</v>
      </c>
      <c r="F36" s="56">
        <f>[9]Шоколад!$E$7</f>
        <v>26027.435199999989</v>
      </c>
    </row>
    <row r="37" spans="1:6" collapsed="1">
      <c r="A37" s="56" t="s">
        <v>820</v>
      </c>
      <c r="C37" s="56">
        <f>SUM(C35:C36)</f>
        <v>80</v>
      </c>
      <c r="D37" s="56">
        <f>SUM(D35:D36)</f>
        <v>478420.80000000005</v>
      </c>
      <c r="E37" s="56">
        <f>SUM(E35:E36)</f>
        <v>541192.84959999996</v>
      </c>
      <c r="F37" s="56">
        <f>SUM(F35:F36)</f>
        <v>62772.049599999969</v>
      </c>
    </row>
    <row r="38" spans="1:6" hidden="1" outlineLevel="1">
      <c r="B38" s="56" t="s">
        <v>152</v>
      </c>
      <c r="C38" s="56">
        <f>[7]Шоколад!$B$8</f>
        <v>54</v>
      </c>
      <c r="D38" s="56">
        <f>[7]Шоколад!$C$8</f>
        <v>244147.19999999998</v>
      </c>
      <c r="E38" s="56">
        <f>[7]Шоколад!$D$8</f>
        <v>289474.625856</v>
      </c>
      <c r="F38" s="56">
        <f>[7]Шоколад!$E$8</f>
        <v>45327.425855999994</v>
      </c>
    </row>
    <row r="39" spans="1:6" hidden="1" outlineLevel="1" collapsed="1">
      <c r="B39" s="56" t="s">
        <v>1552</v>
      </c>
      <c r="C39" s="56">
        <f>[9]Шоколад!$B$8</f>
        <v>30</v>
      </c>
      <c r="D39" s="56">
        <f>[9]Шоколад!$C$8</f>
        <v>172937.60000000001</v>
      </c>
      <c r="E39" s="56">
        <f>[9]Шоколад!$D$8</f>
        <v>205044.526648</v>
      </c>
      <c r="F39" s="56">
        <f>[9]Шоколад!$E$8</f>
        <v>32106.926647999997</v>
      </c>
    </row>
    <row r="40" spans="1:6" collapsed="1">
      <c r="A40" s="56" t="s">
        <v>832</v>
      </c>
      <c r="C40" s="56">
        <f>SUM(C38:C39)</f>
        <v>84</v>
      </c>
      <c r="D40" s="56">
        <f>SUM(D38:D39)</f>
        <v>417084.8</v>
      </c>
      <c r="E40" s="56">
        <f>SUM(E38:E39)</f>
        <v>494519.152504</v>
      </c>
      <c r="F40" s="56">
        <f>SUM(F38:F39)</f>
        <v>77434.352503999995</v>
      </c>
    </row>
    <row r="41" spans="1:6" hidden="1" outlineLevel="1">
      <c r="B41" s="56" t="s">
        <v>1550</v>
      </c>
      <c r="C41" s="56">
        <f>[6]Шоколад!$B$6</f>
        <v>21</v>
      </c>
      <c r="D41" s="56">
        <f>[6]Шоколад!$C$6</f>
        <v>244147.20000000001</v>
      </c>
      <c r="E41" s="56">
        <f>[6]Шоколад!$D$6</f>
        <v>278948.97766400001</v>
      </c>
      <c r="F41" s="56">
        <f>[6]Шоколад!$E$6</f>
        <v>34801.777663999987</v>
      </c>
    </row>
    <row r="42" spans="1:6" hidden="1" outlineLevel="1" collapsed="1">
      <c r="B42" s="56" t="s">
        <v>152</v>
      </c>
      <c r="C42" s="56">
        <f>[7]Шоколад!$B$9</f>
        <v>54</v>
      </c>
      <c r="D42" s="56">
        <f>[7]Шоколад!$C$9</f>
        <v>228888</v>
      </c>
      <c r="E42" s="56">
        <f>[7]Шоколад!$D$9</f>
        <v>261534.47577600001</v>
      </c>
      <c r="F42" s="56">
        <f>[7]Шоколад!$E$9</f>
        <v>32646.475776000028</v>
      </c>
    </row>
    <row r="43" spans="1:6" hidden="1" outlineLevel="1" collapsed="1">
      <c r="B43" s="56" t="s">
        <v>1551</v>
      </c>
      <c r="C43" s="56">
        <f>[8]Шоколад!$B$6</f>
        <v>26</v>
      </c>
      <c r="D43" s="56">
        <f>[8]Шоколад!$C$6</f>
        <v>286110</v>
      </c>
      <c r="E43" s="56">
        <f>[8]Шоколад!$D$6</f>
        <v>326896.08448000002</v>
      </c>
      <c r="F43" s="56">
        <f>[8]Шоколад!$E$6</f>
        <v>40786.08448000002</v>
      </c>
    </row>
    <row r="44" spans="1:6" hidden="1" outlineLevel="1" collapsed="1">
      <c r="B44" s="56" t="s">
        <v>1552</v>
      </c>
      <c r="C44" s="56">
        <f>[9]Шоколад!$B$9</f>
        <v>30</v>
      </c>
      <c r="D44" s="56">
        <f>[9]Шоколад!$C$9</f>
        <v>162129</v>
      </c>
      <c r="E44" s="56">
        <f>[9]Шоколад!$D$9</f>
        <v>185253.587008</v>
      </c>
      <c r="F44" s="56">
        <f>[9]Шоколад!$E$9</f>
        <v>23124.58700800002</v>
      </c>
    </row>
    <row r="45" spans="1:6" collapsed="1">
      <c r="A45" s="56" t="s">
        <v>833</v>
      </c>
      <c r="C45" s="56">
        <f>SUM(C41:C44)</f>
        <v>131</v>
      </c>
      <c r="D45" s="56">
        <f>SUM(D41:D44)</f>
        <v>921274.2</v>
      </c>
      <c r="E45" s="56">
        <f>SUM(E41:E44)</f>
        <v>1052633.1249279999</v>
      </c>
      <c r="F45" s="56">
        <f>SUM(F41:F44)</f>
        <v>131358.92492800005</v>
      </c>
    </row>
    <row r="46" spans="1:6" hidden="1" outlineLevel="1">
      <c r="B46" s="56" t="s">
        <v>1550</v>
      </c>
      <c r="C46" s="56">
        <f>[6]Шоколад!$B$7</f>
        <v>21</v>
      </c>
      <c r="D46" s="56">
        <f>[6]Шоколад!$C$7</f>
        <v>213628.80000000002</v>
      </c>
      <c r="E46" s="56">
        <f>[6]Шоколад!$D$7</f>
        <v>247537.11451199997</v>
      </c>
      <c r="F46" s="56">
        <f>[6]Шоколад!$E$7</f>
        <v>33908.314511999954</v>
      </c>
    </row>
    <row r="47" spans="1:6" hidden="1" outlineLevel="1" collapsed="1">
      <c r="B47" s="56" t="s">
        <v>152</v>
      </c>
      <c r="C47" s="56">
        <f>[7]Шоколад!$B$10</f>
        <v>54</v>
      </c>
      <c r="D47" s="56">
        <f>[7]Шоколад!$C$10</f>
        <v>228888</v>
      </c>
      <c r="E47" s="56">
        <f>[7]Шоколад!$D$10</f>
        <v>264817.75622399995</v>
      </c>
      <c r="F47" s="56">
        <f>[7]Шоколад!$E$10</f>
        <v>35929.75622399999</v>
      </c>
    </row>
    <row r="48" spans="1:6" hidden="1" outlineLevel="1" collapsed="1">
      <c r="B48" s="56" t="s">
        <v>1551</v>
      </c>
      <c r="C48" s="56">
        <f>[8]Шоколад!$B$7</f>
        <v>26</v>
      </c>
      <c r="D48" s="56">
        <f>[8]Шоколад!$C$7</f>
        <v>247962</v>
      </c>
      <c r="E48" s="56">
        <f>[8]Шоколад!$D$7</f>
        <v>287322.25673999998</v>
      </c>
      <c r="F48" s="56">
        <f>[8]Шоколад!$E$7</f>
        <v>39360.256739999983</v>
      </c>
    </row>
    <row r="49" spans="1:6" hidden="1" outlineLevel="1" collapsed="1">
      <c r="B49" s="56" t="s">
        <v>1552</v>
      </c>
      <c r="C49" s="56">
        <f>[9]Шоколад!$B$10</f>
        <v>30</v>
      </c>
      <c r="D49" s="56">
        <f>[9]Шоколад!$C$10</f>
        <v>162129</v>
      </c>
      <c r="E49" s="56">
        <f>[9]Шоколад!$D$10</f>
        <v>187579.24399199997</v>
      </c>
      <c r="F49" s="56">
        <f>[9]Шоколад!$E$10</f>
        <v>25450.243991999992</v>
      </c>
    </row>
    <row r="50" spans="1:6" collapsed="1">
      <c r="A50" s="56" t="s">
        <v>821</v>
      </c>
      <c r="C50" s="56">
        <f>SUM(C46:C49)</f>
        <v>131</v>
      </c>
      <c r="D50" s="56">
        <f>SUM(D46:D49)</f>
        <v>852607.8</v>
      </c>
      <c r="E50" s="56">
        <f>SUM(E46:E49)</f>
        <v>987256.37146799988</v>
      </c>
      <c r="F50" s="56">
        <f>SUM(F46:F49)</f>
        <v>134648.57146799992</v>
      </c>
    </row>
    <row r="51" spans="1:6" hidden="1" outlineLevel="1">
      <c r="B51" s="56" t="s">
        <v>152</v>
      </c>
      <c r="C51" s="56">
        <f>[7]Шоколад!$B$11</f>
        <v>54</v>
      </c>
      <c r="D51" s="56">
        <f>[7]Шоколад!$C$11</f>
        <v>343332</v>
      </c>
      <c r="E51" s="56">
        <f>[7]Шоколад!$D$11</f>
        <v>392275.30137599999</v>
      </c>
      <c r="F51" s="56">
        <f>[7]Шоколад!$E$11</f>
        <v>48943.301376000025</v>
      </c>
    </row>
    <row r="52" spans="1:6" collapsed="1">
      <c r="A52" s="56" t="s">
        <v>841</v>
      </c>
      <c r="C52" s="56">
        <f>SUM(C51)</f>
        <v>54</v>
      </c>
      <c r="D52" s="56">
        <f>SUM(D51)</f>
        <v>343332</v>
      </c>
      <c r="E52" s="56">
        <f>SUM(E51)</f>
        <v>392275.30137599999</v>
      </c>
      <c r="F52" s="56">
        <f>SUM(F51)</f>
        <v>48943.301376000025</v>
      </c>
    </row>
    <row r="53" spans="1:6" hidden="1" outlineLevel="1">
      <c r="B53" s="56" t="s">
        <v>152</v>
      </c>
      <c r="C53" s="56">
        <f>[7]Шоколад!$B$12</f>
        <v>54</v>
      </c>
      <c r="D53" s="56">
        <f>[7]Шоколад!$C$12</f>
        <v>297554.39999999997</v>
      </c>
      <c r="E53" s="56">
        <f>[7]Шоколад!$D$12</f>
        <v>344786.70808799996</v>
      </c>
      <c r="F53" s="56">
        <f>[7]Шоколад!$E$12</f>
        <v>47232.308087999976</v>
      </c>
    </row>
    <row r="54" spans="1:6" collapsed="1">
      <c r="A54" s="56" t="s">
        <v>822</v>
      </c>
      <c r="C54" s="56">
        <f>SUM(C53)</f>
        <v>54</v>
      </c>
      <c r="D54" s="56">
        <f>SUM(D53)</f>
        <v>297554.39999999997</v>
      </c>
      <c r="E54" s="56">
        <f>SUM(E53)</f>
        <v>344786.70808799996</v>
      </c>
      <c r="F54" s="56">
        <f>SUM(F53)</f>
        <v>47232.308087999976</v>
      </c>
    </row>
    <row r="55" spans="1:6" hidden="1" outlineLevel="1">
      <c r="B55" s="56" t="s">
        <v>1550</v>
      </c>
      <c r="C55" s="56">
        <f>[6]Шоколад!$B$8</f>
        <v>21</v>
      </c>
      <c r="D55" s="56">
        <f>[6]Шоколад!$C$8</f>
        <v>162764.80000000002</v>
      </c>
      <c r="E55" s="56">
        <f>[6]Шоколад!$D$8</f>
        <v>192983.083904</v>
      </c>
      <c r="F55" s="56">
        <f>[6]Шоколад!$E$8</f>
        <v>30218.283904</v>
      </c>
    </row>
    <row r="56" spans="1:6" hidden="1" outlineLevel="1" collapsed="1">
      <c r="B56" s="56" t="s">
        <v>152</v>
      </c>
      <c r="C56" s="56">
        <f>[7]Шоколад!$B$13</f>
        <v>54</v>
      </c>
      <c r="D56" s="56">
        <f>[7]Шоколад!$C$13</f>
        <v>320443.2</v>
      </c>
      <c r="E56" s="56">
        <f>[7]Шоколад!$D$13</f>
        <v>371305.67176799994</v>
      </c>
      <c r="F56" s="56">
        <f>[7]Шоколад!$E$13</f>
        <v>50862.47176799993</v>
      </c>
    </row>
    <row r="57" spans="1:6" collapsed="1">
      <c r="A57" s="56" t="s">
        <v>834</v>
      </c>
      <c r="C57" s="56">
        <f>SUM(C55:C56)</f>
        <v>75</v>
      </c>
      <c r="D57" s="56">
        <f>SUM(D55:D56)</f>
        <v>483208</v>
      </c>
      <c r="E57" s="56">
        <f>SUM(E55:E56)</f>
        <v>564288.75567199988</v>
      </c>
      <c r="F57" s="56">
        <f>SUM(F55:F56)</f>
        <v>81080.755671999927</v>
      </c>
    </row>
    <row r="58" spans="1:6" hidden="1" outlineLevel="1">
      <c r="B58" s="56" t="s">
        <v>1550</v>
      </c>
      <c r="C58" s="56">
        <f>[6]Шоколад!$B$9</f>
        <v>21</v>
      </c>
      <c r="D58" s="56">
        <f>[6]Шоколад!$C$9</f>
        <v>228888</v>
      </c>
      <c r="E58" s="56">
        <f>[6]Шоколад!$D$9</f>
        <v>261516.86758400002</v>
      </c>
      <c r="F58" s="56">
        <f>[6]Шоколад!$E$9</f>
        <v>32628.867584000018</v>
      </c>
    </row>
    <row r="59" spans="1:6" hidden="1" outlineLevel="1" collapsed="1">
      <c r="B59" s="56" t="s">
        <v>152</v>
      </c>
      <c r="C59" s="56">
        <f>[7]Шоколад!$B$14</f>
        <v>54</v>
      </c>
      <c r="D59" s="56">
        <f>[7]Шоколад!$C$14</f>
        <v>366220.79999999999</v>
      </c>
      <c r="E59" s="56">
        <f>[7]Шоколад!$D$14</f>
        <v>418423.46649599995</v>
      </c>
      <c r="F59" s="56">
        <f>[7]Шоколад!$E$14</f>
        <v>52202.666495999969</v>
      </c>
    </row>
    <row r="60" spans="1:6" hidden="1" outlineLevel="1" collapsed="1">
      <c r="B60" s="56" t="s">
        <v>1551</v>
      </c>
      <c r="C60" s="56">
        <f>[8]Шоколад!$B$8</f>
        <v>26</v>
      </c>
      <c r="D60" s="56">
        <f>[8]Шоколад!$C$8</f>
        <v>305184</v>
      </c>
      <c r="E60" s="56">
        <f>[8]Шоколад!$D$8</f>
        <v>348686.22207999998</v>
      </c>
      <c r="F60" s="56">
        <f>[8]Шоколад!$E$8</f>
        <v>43502.222079999978</v>
      </c>
    </row>
    <row r="61" spans="1:6" hidden="1" outlineLevel="1" collapsed="1">
      <c r="B61" s="56" t="s">
        <v>1552</v>
      </c>
      <c r="C61" s="56">
        <f>[9]Шоколад!$B$11</f>
        <v>30</v>
      </c>
      <c r="D61" s="56">
        <f>[9]Шоколад!$C$11</f>
        <v>259406.4</v>
      </c>
      <c r="E61" s="56">
        <f>[9]Шоколад!$D$11</f>
        <v>296383.28876799997</v>
      </c>
      <c r="F61" s="56">
        <f>[9]Шоколад!$E$11</f>
        <v>36976.888767999983</v>
      </c>
    </row>
    <row r="62" spans="1:6" collapsed="1">
      <c r="A62" s="56" t="s">
        <v>823</v>
      </c>
      <c r="C62" s="56">
        <f>SUM(C58:C61)</f>
        <v>131</v>
      </c>
      <c r="D62" s="56">
        <f>SUM(D58:D61)</f>
        <v>1159699.2</v>
      </c>
      <c r="E62" s="56">
        <f>SUM(E58:E61)</f>
        <v>1325009.8449279999</v>
      </c>
      <c r="F62" s="56">
        <f>SUM(F58:F61)</f>
        <v>165310.64492799994</v>
      </c>
    </row>
    <row r="63" spans="1:6" hidden="1" outlineLevel="1">
      <c r="B63" s="56" t="s">
        <v>1550</v>
      </c>
      <c r="C63" s="56">
        <f>[6]Шоколад!$B$10</f>
        <v>23</v>
      </c>
      <c r="D63" s="56">
        <f>[6]Шоколад!$C$10</f>
        <v>269280</v>
      </c>
      <c r="E63" s="56">
        <f>[6]Шоколад!$D$10</f>
        <v>312017.83891200001</v>
      </c>
      <c r="F63" s="56">
        <f>[6]Шоколад!$E$10</f>
        <v>42737.838911999999</v>
      </c>
    </row>
    <row r="64" spans="1:6" hidden="1" outlineLevel="1" collapsed="1">
      <c r="B64" s="56" t="s">
        <v>152</v>
      </c>
      <c r="C64" s="56">
        <f>[7]Шоколад!$B$15</f>
        <v>56</v>
      </c>
      <c r="D64" s="56">
        <f>[7]Шоколад!$C$15</f>
        <v>274665.59999999998</v>
      </c>
      <c r="E64" s="56">
        <f>[7]Шоколад!$D$15</f>
        <v>318272.61052799993</v>
      </c>
      <c r="F64" s="56">
        <f>[7]Шоколад!$E$15</f>
        <v>43607.010527999955</v>
      </c>
    </row>
    <row r="65" spans="1:6" hidden="1" outlineLevel="1" collapsed="1">
      <c r="B65" s="56" t="s">
        <v>1551</v>
      </c>
      <c r="C65" s="56">
        <f>[8]Шоколад!$B$9</f>
        <v>28</v>
      </c>
      <c r="D65" s="56">
        <f>[8]Шоколад!$C$9</f>
        <v>228888</v>
      </c>
      <c r="E65" s="56">
        <f>[8]Шоколад!$D$9</f>
        <v>265227.17543999996</v>
      </c>
      <c r="F65" s="56">
        <f>[8]Шоколад!$E$9</f>
        <v>36339.175439999963</v>
      </c>
    </row>
    <row r="66" spans="1:6" hidden="1" outlineLevel="1" collapsed="1">
      <c r="B66" s="56" t="s">
        <v>1552</v>
      </c>
      <c r="C66" s="56">
        <f>[9]Шоколад!$B$12</f>
        <v>32</v>
      </c>
      <c r="D66" s="56">
        <f>[9]Шоколад!$C$12</f>
        <v>194554.8</v>
      </c>
      <c r="E66" s="56">
        <f>[9]Шоколад!$D$12</f>
        <v>225443.09912399997</v>
      </c>
      <c r="F66" s="56">
        <f>[9]Шоколад!$E$12</f>
        <v>30888.299123999968</v>
      </c>
    </row>
    <row r="67" spans="1:6" collapsed="1">
      <c r="A67" s="56" t="s">
        <v>236</v>
      </c>
      <c r="C67" s="56">
        <f>SUM(C63:C66)</f>
        <v>139</v>
      </c>
      <c r="D67" s="56">
        <f>SUM(D63:D66)</f>
        <v>967388.39999999991</v>
      </c>
      <c r="E67" s="56">
        <f>SUM(E63:E66)</f>
        <v>1120960.7240039997</v>
      </c>
      <c r="F67" s="56">
        <f>SUM(F63:F66)</f>
        <v>153572.32400399988</v>
      </c>
    </row>
    <row r="68" spans="1:6" hidden="1" outlineLevel="1">
      <c r="B68" s="56" t="s">
        <v>1550</v>
      </c>
      <c r="C68" s="56">
        <f>[6]Шоколад!$B$11</f>
        <v>23</v>
      </c>
      <c r="D68" s="56">
        <f>[6]Шоколад!$C$11</f>
        <v>183110.40000000002</v>
      </c>
      <c r="E68" s="56">
        <f>[6]Шоколад!$D$11</f>
        <v>212181.74035199999</v>
      </c>
      <c r="F68" s="56">
        <f>[6]Шоколад!$E$11</f>
        <v>29071.34035199997</v>
      </c>
    </row>
    <row r="69" spans="1:6" hidden="1" outlineLevel="1" collapsed="1">
      <c r="B69" s="56" t="s">
        <v>152</v>
      </c>
      <c r="C69" s="56">
        <f>[7]Шоколад!$B$16</f>
        <v>56</v>
      </c>
      <c r="D69" s="56">
        <f>[7]Шоколад!$C$16</f>
        <v>403920</v>
      </c>
      <c r="E69" s="56">
        <f>[7]Шоколад!$D$16</f>
        <v>468026.75836799998</v>
      </c>
      <c r="F69" s="56">
        <f>[7]Шоколад!$E$16</f>
        <v>64106.758367999988</v>
      </c>
    </row>
    <row r="70" spans="1:6" collapsed="1">
      <c r="A70" s="56" t="s">
        <v>238</v>
      </c>
      <c r="C70" s="56">
        <f>SUM(C68:C69)</f>
        <v>79</v>
      </c>
      <c r="D70" s="56">
        <f>SUM(D68:D69)</f>
        <v>587030.4</v>
      </c>
      <c r="E70" s="56">
        <f>SUM(E68:E69)</f>
        <v>680208.49872000003</v>
      </c>
      <c r="F70" s="56">
        <f>SUM(F68:F69)</f>
        <v>93178.098719999951</v>
      </c>
    </row>
    <row r="71" spans="1:6" hidden="1" outlineLevel="1">
      <c r="B71" s="56" t="s">
        <v>152</v>
      </c>
      <c r="C71" s="56">
        <f>[7]Шоколад!$B$17</f>
        <v>63</v>
      </c>
      <c r="D71" s="56">
        <f>[7]Шоколад!$C$17</f>
        <v>299125.2</v>
      </c>
      <c r="E71" s="56">
        <f>[7]Шоколад!$D$17</f>
        <v>353228.869152</v>
      </c>
      <c r="F71" s="56">
        <f>[7]Шоколад!$E$17</f>
        <v>54103.669151999988</v>
      </c>
    </row>
    <row r="72" spans="1:6" collapsed="1">
      <c r="A72" s="56" t="s">
        <v>835</v>
      </c>
      <c r="C72" s="56">
        <f>SUM(C71)</f>
        <v>63</v>
      </c>
      <c r="D72" s="56">
        <f>SUM(D71)</f>
        <v>299125.2</v>
      </c>
      <c r="E72" s="56">
        <f>SUM(E71)</f>
        <v>353228.869152</v>
      </c>
      <c r="F72" s="56">
        <f>SUM(F71)</f>
        <v>54103.669151999988</v>
      </c>
    </row>
    <row r="73" spans="1:6" hidden="1" outlineLevel="1">
      <c r="B73" s="56" t="s">
        <v>152</v>
      </c>
      <c r="C73" s="56">
        <f>[7]Шоколад!$B$18</f>
        <v>65</v>
      </c>
      <c r="D73" s="56">
        <f>[7]Шоколад!$C$18</f>
        <v>403920</v>
      </c>
      <c r="E73" s="56">
        <f>[7]Шоколад!$D$18</f>
        <v>456682.73040000006</v>
      </c>
      <c r="F73" s="56">
        <f>[7]Шоколад!$E$18</f>
        <v>52762.730400000044</v>
      </c>
    </row>
    <row r="74" spans="1:6" collapsed="1">
      <c r="A74" s="56" t="s">
        <v>836</v>
      </c>
      <c r="C74" s="56">
        <f>SUM(C73)</f>
        <v>65</v>
      </c>
      <c r="D74" s="56">
        <f>SUM(D73)</f>
        <v>403920</v>
      </c>
      <c r="E74" s="56">
        <f>SUM(E73)</f>
        <v>456682.73040000006</v>
      </c>
      <c r="F74" s="56">
        <f>SUM(F73)</f>
        <v>52762.730400000044</v>
      </c>
    </row>
    <row r="75" spans="1:6" hidden="1" outlineLevel="1">
      <c r="B75" s="56" t="s">
        <v>1550</v>
      </c>
      <c r="C75" s="56">
        <f>[6]Шоколад!$B$12</f>
        <v>30</v>
      </c>
      <c r="D75" s="56">
        <f>[6]Шоколад!$C$12</f>
        <v>199416.80000000002</v>
      </c>
      <c r="E75" s="56">
        <f>[6]Шоколад!$D$12</f>
        <v>235485.91276800001</v>
      </c>
      <c r="F75" s="56">
        <f>[6]Шоколад!$E$12</f>
        <v>36069.112767999992</v>
      </c>
    </row>
    <row r="76" spans="1:6" hidden="1" outlineLevel="1" collapsed="1">
      <c r="B76" s="56" t="s">
        <v>152</v>
      </c>
      <c r="C76" s="56">
        <f>[7]Шоколад!$B$19</f>
        <v>65</v>
      </c>
      <c r="D76" s="56">
        <f>[7]Шоколад!$C$19</f>
        <v>393822</v>
      </c>
      <c r="E76" s="56">
        <f>[7]Шоколад!$D$19</f>
        <v>442431.84960000002</v>
      </c>
      <c r="F76" s="56">
        <f>[7]Шоколад!$E$19</f>
        <v>48609.849600000052</v>
      </c>
    </row>
    <row r="77" spans="1:6" hidden="1" outlineLevel="1" collapsed="1">
      <c r="B77" s="56" t="s">
        <v>1551</v>
      </c>
      <c r="C77" s="56">
        <f>[8]Шоколад!$B$10</f>
        <v>28</v>
      </c>
      <c r="D77" s="56">
        <f>[8]Шоколад!$C$10</f>
        <v>336600</v>
      </c>
      <c r="E77" s="56">
        <f>[8]Шоколад!$D$10</f>
        <v>390022.29863999999</v>
      </c>
      <c r="F77" s="56">
        <f>[8]Шоколад!$E$10</f>
        <v>53422.298639999994</v>
      </c>
    </row>
    <row r="78" spans="1:6" hidden="1" outlineLevel="1" collapsed="1">
      <c r="B78" s="56" t="s">
        <v>1552</v>
      </c>
      <c r="C78" s="56">
        <f>[9]Шоколад!$B$13</f>
        <v>41</v>
      </c>
      <c r="D78" s="56">
        <f>[9]Шоколад!$C$13</f>
        <v>278957.25</v>
      </c>
      <c r="E78" s="56">
        <f>[9]Шоколад!$D$13</f>
        <v>313389.2268</v>
      </c>
      <c r="F78" s="56">
        <f>[9]Шоколад!$E$13</f>
        <v>34431.976800000033</v>
      </c>
    </row>
    <row r="79" spans="1:6" collapsed="1">
      <c r="A79" s="56" t="s">
        <v>239</v>
      </c>
      <c r="C79" s="56">
        <f>SUM(C75:C78)</f>
        <v>164</v>
      </c>
      <c r="D79" s="56">
        <f>SUM(D75:D78)</f>
        <v>1208796.05</v>
      </c>
      <c r="E79" s="56">
        <f>SUM(E75:E78)</f>
        <v>1381329.2878080001</v>
      </c>
      <c r="F79" s="56">
        <f>SUM(F75:F78)</f>
        <v>172533.23780800006</v>
      </c>
    </row>
    <row r="80" spans="1:6" hidden="1" outlineLevel="1">
      <c r="B80" s="56" t="s">
        <v>152</v>
      </c>
      <c r="C80" s="56">
        <f>[7]Шоколад!$B$20</f>
        <v>65</v>
      </c>
      <c r="D80" s="56">
        <f>[7]Шоколад!$C$20</f>
        <v>504900</v>
      </c>
      <c r="E80" s="56">
        <f>[7]Шоколад!$D$20</f>
        <v>578102.24879999994</v>
      </c>
      <c r="F80" s="56">
        <f>[7]Шоколад!$E$20</f>
        <v>73202.248799999943</v>
      </c>
    </row>
    <row r="81" spans="1:6" collapsed="1">
      <c r="A81" s="56" t="s">
        <v>837</v>
      </c>
      <c r="C81" s="56">
        <f>SUM(C80)</f>
        <v>65</v>
      </c>
      <c r="D81" s="56">
        <f>SUM(D80)</f>
        <v>504900</v>
      </c>
      <c r="E81" s="56">
        <f>SUM(E80)</f>
        <v>578102.24879999994</v>
      </c>
      <c r="F81" s="56">
        <f>SUM(F80)</f>
        <v>73202.248799999943</v>
      </c>
    </row>
    <row r="82" spans="1:6" hidden="1" outlineLevel="1">
      <c r="B82" s="56" t="s">
        <v>1550</v>
      </c>
      <c r="C82" s="56">
        <f>[6]Шоколад!$B$13</f>
        <v>32</v>
      </c>
      <c r="D82" s="56">
        <f>[6]Шоколад!$C$13</f>
        <v>309672</v>
      </c>
      <c r="E82" s="56">
        <f>[6]Шоколад!$D$13</f>
        <v>358275.42</v>
      </c>
      <c r="F82" s="56">
        <f>[6]Шоколад!$E$13</f>
        <v>48603.419999999976</v>
      </c>
    </row>
    <row r="83" spans="1:6" hidden="1" outlineLevel="1" collapsed="1">
      <c r="B83" s="56" t="s">
        <v>152</v>
      </c>
      <c r="C83" s="56">
        <f>[7]Шоколад!$B$21</f>
        <v>65</v>
      </c>
      <c r="D83" s="56">
        <f>[7]Шоколад!$C$21</f>
        <v>464508</v>
      </c>
      <c r="E83" s="56">
        <f>[7]Шоколад!$D$21</f>
        <v>537413.12999999989</v>
      </c>
      <c r="F83" s="56">
        <f>[7]Шоколад!$E$21</f>
        <v>72905.129999999961</v>
      </c>
    </row>
    <row r="84" spans="1:6" hidden="1" outlineLevel="1" collapsed="1">
      <c r="B84" s="56" t="s">
        <v>1551</v>
      </c>
      <c r="C84" s="56">
        <f>[8]Шоколад!$B$11</f>
        <v>35</v>
      </c>
      <c r="D84" s="56">
        <f>[8]Шоколад!$C$11</f>
        <v>249271</v>
      </c>
      <c r="E84" s="56">
        <f>[8]Шоколад!$D$11</f>
        <v>294357.39095999999</v>
      </c>
      <c r="F84" s="56">
        <f>[8]Шоколад!$E$11</f>
        <v>45086.39095999999</v>
      </c>
    </row>
    <row r="85" spans="1:6" hidden="1" outlineLevel="1" collapsed="1">
      <c r="B85" s="56" t="s">
        <v>1552</v>
      </c>
      <c r="C85" s="56">
        <f>[9]Шоколад!$B$14</f>
        <v>41</v>
      </c>
      <c r="D85" s="56">
        <f>[9]Шоколад!$C$14</f>
        <v>329026.5</v>
      </c>
      <c r="E85" s="56">
        <f>[9]Шоколад!$D$14</f>
        <v>380667.63374999998</v>
      </c>
      <c r="F85" s="56">
        <f>[9]Шоколад!$E$14</f>
        <v>51641.133749999972</v>
      </c>
    </row>
    <row r="86" spans="1:6" collapsed="1">
      <c r="A86" s="56" t="s">
        <v>240</v>
      </c>
      <c r="C86" s="56">
        <f>SUM(C82:C85)</f>
        <v>173</v>
      </c>
      <c r="D86" s="56">
        <f>SUM(D82:D85)</f>
        <v>1352477.5</v>
      </c>
      <c r="E86" s="56">
        <f>SUM(E82:E85)</f>
        <v>1570713.5747099998</v>
      </c>
      <c r="F86" s="56">
        <f>SUM(F82:F85)</f>
        <v>218236.0747099999</v>
      </c>
    </row>
    <row r="87" spans="1:6" hidden="1" outlineLevel="1">
      <c r="B87" s="56" t="s">
        <v>1550</v>
      </c>
      <c r="C87" s="56">
        <f>[6]Шоколад!$B$14</f>
        <v>32</v>
      </c>
      <c r="D87" s="56">
        <f>[6]Шоколад!$C$14</f>
        <v>336600</v>
      </c>
      <c r="E87" s="56">
        <f>[6]Шоколад!$D$14</f>
        <v>385401.49919999996</v>
      </c>
      <c r="F87" s="56">
        <f>[6]Шоколад!$E$14</f>
        <v>48801.499199999962</v>
      </c>
    </row>
    <row r="88" spans="1:6" hidden="1" outlineLevel="1" collapsed="1">
      <c r="B88" s="56" t="s">
        <v>152</v>
      </c>
      <c r="C88" s="56">
        <f>[7]Шоколад!$B$22</f>
        <v>65</v>
      </c>
      <c r="D88" s="56">
        <f>[7]Шоколад!$C$22</f>
        <v>373626</v>
      </c>
      <c r="E88" s="56">
        <f>[7]Шоколад!$D$22</f>
        <v>432280.8323999999</v>
      </c>
      <c r="F88" s="56">
        <f>[7]Шоколад!$E$22</f>
        <v>58654.832399999934</v>
      </c>
    </row>
    <row r="89" spans="1:6" hidden="1" outlineLevel="1" collapsed="1">
      <c r="B89" s="56" t="s">
        <v>1552</v>
      </c>
      <c r="C89" s="56">
        <f>[9]Шоколад!$B$15</f>
        <v>41</v>
      </c>
      <c r="D89" s="56">
        <f>[9]Шоколад!$C$15</f>
        <v>264651.75</v>
      </c>
      <c r="E89" s="56">
        <f>[9]Шоколад!$D$15</f>
        <v>306198.92294999992</v>
      </c>
      <c r="F89" s="56">
        <f>[9]Шоколад!$E$15</f>
        <v>41547.172949999949</v>
      </c>
    </row>
    <row r="90" spans="1:6" collapsed="1">
      <c r="A90" s="56" t="s">
        <v>842</v>
      </c>
      <c r="C90" s="56">
        <f>SUM(C87:C89)</f>
        <v>138</v>
      </c>
      <c r="D90" s="56">
        <f>SUM(D87:D89)</f>
        <v>974877.75</v>
      </c>
      <c r="E90" s="56">
        <f>SUM(E87:E89)</f>
        <v>1123881.2545499997</v>
      </c>
      <c r="F90" s="56">
        <f>SUM(F87:F89)</f>
        <v>149003.50454999984</v>
      </c>
    </row>
    <row r="91" spans="1:6" hidden="1" outlineLevel="1">
      <c r="B91" s="56" t="s">
        <v>1550</v>
      </c>
      <c r="C91" s="56">
        <f>[6]Шоколад!$B$15</f>
        <v>32</v>
      </c>
      <c r="D91" s="56">
        <f>[6]Шоколад!$C$15</f>
        <v>262548</v>
      </c>
      <c r="E91" s="56">
        <f>[6]Шоколад!$D$15</f>
        <v>294954.56640000007</v>
      </c>
      <c r="F91" s="56">
        <f>[6]Шоколад!$E$15</f>
        <v>32406.566400000036</v>
      </c>
    </row>
    <row r="92" spans="1:6" hidden="1" outlineLevel="1" collapsed="1">
      <c r="B92" s="56" t="s">
        <v>152</v>
      </c>
      <c r="C92" s="56">
        <f>[7]Шоколад!$B$23</f>
        <v>65</v>
      </c>
      <c r="D92" s="56">
        <f>[7]Шоколад!$C$23</f>
        <v>403920</v>
      </c>
      <c r="E92" s="56">
        <f>[7]Шоколад!$D$23</f>
        <v>461507.60879999993</v>
      </c>
      <c r="F92" s="56">
        <f>[7]Шоколад!$E$23</f>
        <v>57587.608799999929</v>
      </c>
    </row>
    <row r="93" spans="1:6" hidden="1" outlineLevel="1" collapsed="1">
      <c r="B93" s="56" t="s">
        <v>1551</v>
      </c>
      <c r="C93" s="56">
        <f>[8]Шоколад!$B$12</f>
        <v>37</v>
      </c>
      <c r="D93" s="56">
        <f>[8]Шоколад!$C$12</f>
        <v>336600</v>
      </c>
      <c r="E93" s="56">
        <f>[8]Шоколад!$D$12</f>
        <v>380568.94200000004</v>
      </c>
      <c r="F93" s="56">
        <f>[8]Шоколад!$E$12</f>
        <v>43968.942000000039</v>
      </c>
    </row>
    <row r="94" spans="1:6" hidden="1" outlineLevel="1" collapsed="1">
      <c r="B94" s="56" t="s">
        <v>1552</v>
      </c>
      <c r="C94" s="56">
        <f>[9]Шоколад!$B$16</f>
        <v>41</v>
      </c>
      <c r="D94" s="56">
        <f>[9]Шоколад!$C$16</f>
        <v>286110</v>
      </c>
      <c r="E94" s="56">
        <f>[9]Шоколад!$D$16</f>
        <v>326901.22289999994</v>
      </c>
      <c r="F94" s="56">
        <f>[9]Шоколад!$E$16</f>
        <v>40791.22289999995</v>
      </c>
    </row>
    <row r="95" spans="1:6" collapsed="1">
      <c r="A95" s="56" t="s">
        <v>824</v>
      </c>
      <c r="C95" s="56">
        <f>SUM(C91:C94)</f>
        <v>175</v>
      </c>
      <c r="D95" s="56">
        <f>SUM(D91:D94)</f>
        <v>1289178</v>
      </c>
      <c r="E95" s="56">
        <f>SUM(E91:E94)</f>
        <v>1463932.3400999999</v>
      </c>
      <c r="F95" s="56">
        <f>SUM(F91:F94)</f>
        <v>174754.34009999997</v>
      </c>
    </row>
    <row r="96" spans="1:6" hidden="1" outlineLevel="1">
      <c r="B96" s="56" t="s">
        <v>1550</v>
      </c>
      <c r="C96" s="56">
        <f>[6]Шоколад!$B$16</f>
        <v>32</v>
      </c>
      <c r="D96" s="56">
        <f>[6]Шоколад!$C$16</f>
        <v>249084</v>
      </c>
      <c r="E96" s="56">
        <f>[6]Шоколад!$D$16</f>
        <v>288187.22159999999</v>
      </c>
      <c r="F96" s="56">
        <f>[6]Шоколад!$E$16</f>
        <v>39103.221599999953</v>
      </c>
    </row>
    <row r="97" spans="1:6" hidden="1" outlineLevel="1" collapsed="1">
      <c r="B97" s="56" t="s">
        <v>152</v>
      </c>
      <c r="C97" s="56">
        <f>[7]Шоколад!$B$24</f>
        <v>74</v>
      </c>
      <c r="D97" s="56">
        <f>[7]Шоколад!$C$24</f>
        <v>460468.8</v>
      </c>
      <c r="E97" s="56">
        <f>[7]Шоколад!$D$24</f>
        <v>539369.36294399982</v>
      </c>
      <c r="F97" s="56">
        <f>[7]Шоколад!$E$24</f>
        <v>78900.562943999888</v>
      </c>
    </row>
    <row r="98" spans="1:6" hidden="1" outlineLevel="1" collapsed="1">
      <c r="B98" s="56" t="s">
        <v>1551</v>
      </c>
      <c r="C98" s="56">
        <f>[8]Шоколад!$B$13</f>
        <v>37</v>
      </c>
      <c r="D98" s="56">
        <f>[8]Шоколад!$C$13</f>
        <v>328185</v>
      </c>
      <c r="E98" s="56">
        <f>[8]Шоколад!$D$13</f>
        <v>368693.20800000004</v>
      </c>
      <c r="F98" s="56">
        <f>[8]Шоколад!$E$13</f>
        <v>40508.208000000042</v>
      </c>
    </row>
    <row r="99" spans="1:6" hidden="1" outlineLevel="1" collapsed="1">
      <c r="B99" s="56" t="s">
        <v>1552</v>
      </c>
      <c r="C99" s="56">
        <f>[9]Шоколад!$B$17</f>
        <v>50</v>
      </c>
      <c r="D99" s="56">
        <f>[9]Шоколад!$C$17</f>
        <v>326165.39999999997</v>
      </c>
      <c r="E99" s="56">
        <f>[9]Шоколад!$D$17</f>
        <v>382053.29875199992</v>
      </c>
      <c r="F99" s="56">
        <f>[9]Шоколад!$E$17</f>
        <v>55887.898751999921</v>
      </c>
    </row>
    <row r="100" spans="1:6" collapsed="1">
      <c r="A100" s="56" t="s">
        <v>825</v>
      </c>
      <c r="C100" s="56">
        <f>SUM(C96:C99)</f>
        <v>193</v>
      </c>
      <c r="D100" s="56">
        <f>SUM(D96:D99)</f>
        <v>1363903.2</v>
      </c>
      <c r="E100" s="56">
        <f>SUM(E96:E99)</f>
        <v>1578303.0912959997</v>
      </c>
      <c r="F100" s="56">
        <f>SUM(F96:F99)</f>
        <v>214399.89129599981</v>
      </c>
    </row>
    <row r="101" spans="1:6" hidden="1" outlineLevel="1">
      <c r="B101" s="56" t="s">
        <v>1550</v>
      </c>
      <c r="C101" s="56">
        <f>[6]Шоколад!$B$17</f>
        <v>32</v>
      </c>
      <c r="D101" s="56">
        <f>[6]Шоколад!$C$17</f>
        <v>269280</v>
      </c>
      <c r="E101" s="56">
        <f>[6]Шоколад!$D$17</f>
        <v>307671.73919999995</v>
      </c>
      <c r="F101" s="56">
        <f>[6]Шоколад!$E$17</f>
        <v>38391.739199999953</v>
      </c>
    </row>
    <row r="102" spans="1:6" hidden="1" outlineLevel="1" collapsed="1">
      <c r="B102" s="56" t="s">
        <v>152</v>
      </c>
      <c r="C102" s="56">
        <f>[7]Шоколад!$B$25</f>
        <v>74</v>
      </c>
      <c r="D102" s="56">
        <f>[7]Шоколад!$C$25</f>
        <v>339292.8</v>
      </c>
      <c r="E102" s="56">
        <f>[7]Шоколад!$D$25</f>
        <v>402503.7089519999</v>
      </c>
      <c r="F102" s="56">
        <f>[7]Шоколад!$E$25</f>
        <v>63210.908951999918</v>
      </c>
    </row>
    <row r="103" spans="1:6" hidden="1" outlineLevel="1" collapsed="1">
      <c r="B103" s="56" t="s">
        <v>1551</v>
      </c>
      <c r="C103" s="56">
        <f>[8]Шоколад!$B$14</f>
        <v>37</v>
      </c>
      <c r="D103" s="56">
        <f>[8]Шоколад!$C$14</f>
        <v>387090</v>
      </c>
      <c r="E103" s="56">
        <f>[8]Шоколад!$D$14</f>
        <v>447844.27499999997</v>
      </c>
      <c r="F103" s="56">
        <f>[8]Шоколад!$E$14</f>
        <v>60754.274999999965</v>
      </c>
    </row>
    <row r="104" spans="1:6" hidden="1" outlineLevel="1" collapsed="1">
      <c r="B104" s="56" t="s">
        <v>1552</v>
      </c>
      <c r="C104" s="56">
        <f>[9]Шоколад!$B$18</f>
        <v>50</v>
      </c>
      <c r="D104" s="56">
        <f>[9]Шоколад!$C$18</f>
        <v>240332.4</v>
      </c>
      <c r="E104" s="56">
        <f>[9]Шоколад!$D$18</f>
        <v>285106.79384099995</v>
      </c>
      <c r="F104" s="56">
        <f>[9]Шоколад!$E$18</f>
        <v>44774.393840999946</v>
      </c>
    </row>
    <row r="105" spans="1:6" collapsed="1">
      <c r="A105" s="56" t="s">
        <v>838</v>
      </c>
      <c r="C105" s="56">
        <f>SUM(C101:C104)</f>
        <v>193</v>
      </c>
      <c r="D105" s="56">
        <f>SUM(D101:D104)</f>
        <v>1235995.2</v>
      </c>
      <c r="E105" s="56">
        <f>SUM(E101:E104)</f>
        <v>1443126.5169929997</v>
      </c>
      <c r="F105" s="56">
        <f>SUM(F101:F104)</f>
        <v>207131.31699299978</v>
      </c>
    </row>
    <row r="106" spans="1:6" hidden="1" outlineLevel="1">
      <c r="B106" s="56" t="s">
        <v>152</v>
      </c>
      <c r="C106" s="56">
        <f>[7]Шоколад!$B$26</f>
        <v>74</v>
      </c>
      <c r="D106" s="56">
        <f>[7]Шоколад!$C$26</f>
        <v>581644.79999999993</v>
      </c>
      <c r="E106" s="56">
        <f>[7]Шоколад!$D$26</f>
        <v>672947.90150399983</v>
      </c>
      <c r="F106" s="56">
        <f>[7]Шоколад!$E$26</f>
        <v>91303.101503999904</v>
      </c>
    </row>
    <row r="107" spans="1:6" hidden="1" outlineLevel="1" collapsed="1">
      <c r="B107" s="56" t="s">
        <v>1551</v>
      </c>
      <c r="C107" s="56">
        <f>[8]Шоколад!$B$15</f>
        <v>37</v>
      </c>
      <c r="D107" s="56">
        <f>[8]Шоколад!$C$15</f>
        <v>336600</v>
      </c>
      <c r="E107" s="56">
        <f>[8]Шоколад!$D$15</f>
        <v>384589.67399999994</v>
      </c>
      <c r="F107" s="56">
        <f>[8]Шоколад!$E$15</f>
        <v>47989.673999999941</v>
      </c>
    </row>
    <row r="108" spans="1:6" hidden="1" outlineLevel="1" collapsed="1">
      <c r="B108" s="56" t="s">
        <v>1552</v>
      </c>
      <c r="C108" s="56">
        <f>[9]Шоколад!$B$19</f>
        <v>50</v>
      </c>
      <c r="D108" s="56">
        <f>[9]Шоколад!$C$19</f>
        <v>411998.39999999997</v>
      </c>
      <c r="E108" s="56">
        <f>[9]Шоколад!$D$19</f>
        <v>476671.4302319999</v>
      </c>
      <c r="F108" s="56">
        <f>[9]Шоколад!$E$19</f>
        <v>64673.030231999932</v>
      </c>
    </row>
    <row r="109" spans="1:6" collapsed="1">
      <c r="A109" s="56" t="s">
        <v>826</v>
      </c>
      <c r="C109" s="56">
        <f>SUM(C106:C108)</f>
        <v>161</v>
      </c>
      <c r="D109" s="56">
        <f>SUM(D106:D108)</f>
        <v>1330243.2</v>
      </c>
      <c r="E109" s="56">
        <f>SUM(E106:E108)</f>
        <v>1534209.0057359997</v>
      </c>
      <c r="F109" s="56">
        <f>SUM(F106:F108)</f>
        <v>203965.80573599978</v>
      </c>
    </row>
    <row r="110" spans="1:6" hidden="1" outlineLevel="1">
      <c r="B110" s="56" t="s">
        <v>1550</v>
      </c>
      <c r="C110" s="56">
        <f>[6]Шоколад!$B$18</f>
        <v>41</v>
      </c>
      <c r="D110" s="56">
        <f>[6]Шоколад!$C$18</f>
        <v>226195.20000000001</v>
      </c>
      <c r="E110" s="56">
        <f>[6]Шоколад!$D$18</f>
        <v>268335.80596799997</v>
      </c>
      <c r="F110" s="56">
        <f>[6]Шоколад!$E$18</f>
        <v>42140.605967999953</v>
      </c>
    </row>
    <row r="111" spans="1:6" hidden="1" outlineLevel="1" collapsed="1">
      <c r="B111" s="56" t="s">
        <v>152</v>
      </c>
      <c r="C111" s="56">
        <f>[7]Шоколад!$B$27</f>
        <v>74</v>
      </c>
      <c r="D111" s="56">
        <f>[7]Шоколад!$C$27</f>
        <v>339292.8</v>
      </c>
      <c r="E111" s="56">
        <f>[7]Шоколад!$D$27</f>
        <v>402503.7089519999</v>
      </c>
      <c r="F111" s="56">
        <f>[7]Шоколад!$E$27</f>
        <v>63210.908951999918</v>
      </c>
    </row>
    <row r="112" spans="1:6" hidden="1" outlineLevel="1" collapsed="1">
      <c r="B112" s="56" t="s">
        <v>1551</v>
      </c>
      <c r="C112" s="56">
        <f>[8]Шоколад!$B$16</f>
        <v>57</v>
      </c>
      <c r="D112" s="56">
        <f>[8]Шоколад!$C$16</f>
        <v>559130</v>
      </c>
      <c r="E112" s="56">
        <f>[8]Шоколад!$D$16</f>
        <v>647930.39512499992</v>
      </c>
      <c r="F112" s="56">
        <f>[8]Шоколад!$E$16</f>
        <v>88800.395124999923</v>
      </c>
    </row>
    <row r="113" spans="1:6" hidden="1" outlineLevel="1" collapsed="1">
      <c r="B113" s="56" t="s">
        <v>1552</v>
      </c>
      <c r="C113" s="56">
        <f>[9]Шоколад!$B$20</f>
        <v>52</v>
      </c>
      <c r="D113" s="56">
        <f>[9]Шоколад!$C$20</f>
        <v>311542</v>
      </c>
      <c r="E113" s="56">
        <f>[9]Шоколад!$D$20</f>
        <v>361029.77030399995</v>
      </c>
      <c r="F113" s="56">
        <f>[9]Шоколад!$E$20</f>
        <v>49487.770303999983</v>
      </c>
    </row>
    <row r="114" spans="1:6" collapsed="1">
      <c r="A114" s="56" t="s">
        <v>827</v>
      </c>
      <c r="C114" s="56">
        <f>SUM(C110:C113)</f>
        <v>224</v>
      </c>
      <c r="D114" s="56">
        <f>SUM(D110:D113)</f>
        <v>1436160</v>
      </c>
      <c r="E114" s="56">
        <f>SUM(E110:E113)</f>
        <v>1679799.6803489998</v>
      </c>
      <c r="F114" s="56">
        <f>SUM(F110:F113)</f>
        <v>243639.68034899977</v>
      </c>
    </row>
    <row r="115" spans="1:6" hidden="1" outlineLevel="1">
      <c r="B115" s="56" t="s">
        <v>1550</v>
      </c>
      <c r="C115" s="56">
        <f>[6]Шоколад!$B$19</f>
        <v>43</v>
      </c>
      <c r="D115" s="56">
        <f>[6]Шоколад!$C$19</f>
        <v>293216</v>
      </c>
      <c r="E115" s="56">
        <f>[6]Шоколад!$D$19</f>
        <v>339792.72499200003</v>
      </c>
      <c r="F115" s="56">
        <f>[6]Шоколад!$E$19</f>
        <v>46576.724991999989</v>
      </c>
    </row>
    <row r="116" spans="1:6" hidden="1" outlineLevel="1" collapsed="1">
      <c r="B116" s="56" t="s">
        <v>152</v>
      </c>
      <c r="C116" s="56">
        <f>[7]Шоколад!$B$28</f>
        <v>74</v>
      </c>
      <c r="D116" s="56">
        <f>[7]Шоколад!$C$28</f>
        <v>581644.79999999993</v>
      </c>
      <c r="E116" s="56">
        <f>[7]Шоколад!$D$28</f>
        <v>672947.90150399983</v>
      </c>
      <c r="F116" s="56">
        <f>[7]Шоколад!$E$28</f>
        <v>91303.101503999904</v>
      </c>
    </row>
    <row r="117" spans="1:6" hidden="1" outlineLevel="1" collapsed="1">
      <c r="B117" s="56" t="s">
        <v>1551</v>
      </c>
      <c r="C117" s="56">
        <f>[8]Шоколад!$B$17</f>
        <v>59</v>
      </c>
      <c r="D117" s="56">
        <f>[8]Шоколад!$C$17</f>
        <v>451044</v>
      </c>
      <c r="E117" s="56">
        <f>[8]Шоколад!$D$17</f>
        <v>524019.61743999994</v>
      </c>
      <c r="F117" s="56">
        <f>[8]Шоколад!$E$17</f>
        <v>72975.617439999944</v>
      </c>
    </row>
    <row r="118" spans="1:6" hidden="1" outlineLevel="1" collapsed="1">
      <c r="B118" s="56" t="s">
        <v>1552</v>
      </c>
      <c r="C118" s="56">
        <f>[9]Шоколад!$B$21</f>
        <v>52</v>
      </c>
      <c r="D118" s="56">
        <f>[9]Шоколад!$C$21</f>
        <v>418356.39999999997</v>
      </c>
      <c r="E118" s="56">
        <f>[9]Шоколад!$D$21</f>
        <v>478006.48089599994</v>
      </c>
      <c r="F118" s="56">
        <f>[9]Шоколад!$E$21</f>
        <v>59650.080895999919</v>
      </c>
    </row>
    <row r="119" spans="1:6" collapsed="1">
      <c r="A119" s="56" t="s">
        <v>242</v>
      </c>
      <c r="C119" s="56">
        <f>SUM(C115:C118)</f>
        <v>228</v>
      </c>
      <c r="D119" s="56">
        <f>SUM(D115:D118)</f>
        <v>1744261.1999999997</v>
      </c>
      <c r="E119" s="56">
        <f>SUM(E115:E118)</f>
        <v>2014766.7248319997</v>
      </c>
      <c r="F119" s="56">
        <f>SUM(F115:F118)</f>
        <v>270505.52483199973</v>
      </c>
    </row>
    <row r="120" spans="1:6" hidden="1" outlineLevel="1">
      <c r="B120" s="56" t="s">
        <v>152</v>
      </c>
      <c r="C120" s="56">
        <f>[7]Шоколад!$B$29</f>
        <v>76</v>
      </c>
      <c r="D120" s="56">
        <f>[7]Шоколад!$C$29</f>
        <v>439824</v>
      </c>
      <c r="E120" s="56">
        <f>[7]Шоколад!$D$29</f>
        <v>509689.08748799993</v>
      </c>
      <c r="F120" s="56">
        <f>[7]Шоколад!$E$29</f>
        <v>69865.087487999976</v>
      </c>
    </row>
    <row r="121" spans="1:6" hidden="1" outlineLevel="1" collapsed="1">
      <c r="B121" s="56" t="s">
        <v>1551</v>
      </c>
      <c r="C121" s="56">
        <f>[8]Шоколад!$B$18</f>
        <v>59</v>
      </c>
      <c r="D121" s="56">
        <f>[8]Шоколад!$C$18</f>
        <v>338283</v>
      </c>
      <c r="E121" s="56">
        <f>[8]Шоколад!$D$18</f>
        <v>382809.61712500005</v>
      </c>
      <c r="F121" s="56">
        <f>[8]Шоколад!$E$18</f>
        <v>44526.617125000048</v>
      </c>
    </row>
    <row r="122" spans="1:6" hidden="1" outlineLevel="1" collapsed="1">
      <c r="B122" s="56" t="s">
        <v>1552</v>
      </c>
      <c r="C122" s="56">
        <f>[9]Шоколад!$B$22</f>
        <v>52</v>
      </c>
      <c r="D122" s="56">
        <f>[9]Шоколад!$C$22</f>
        <v>418356.39999999997</v>
      </c>
      <c r="E122" s="56">
        <f>[9]Шоколад!$D$22</f>
        <v>472031.30239999999</v>
      </c>
      <c r="F122" s="56">
        <f>[9]Шоколад!$E$22</f>
        <v>53674.902400000014</v>
      </c>
    </row>
    <row r="123" spans="1:6" collapsed="1">
      <c r="A123" s="56" t="s">
        <v>828</v>
      </c>
      <c r="C123" s="56">
        <f>SUM(C120:C122)</f>
        <v>187</v>
      </c>
      <c r="D123" s="56">
        <f>SUM(D120:D122)</f>
        <v>1196463.3999999999</v>
      </c>
      <c r="E123" s="56">
        <f>SUM(E120:E122)</f>
        <v>1364530.0070129998</v>
      </c>
      <c r="F123" s="56">
        <f>SUM(F120:F122)</f>
        <v>168066.60701300003</v>
      </c>
    </row>
    <row r="124" spans="1:6" hidden="1" outlineLevel="1">
      <c r="B124" s="56" t="s">
        <v>152</v>
      </c>
      <c r="C124" s="56">
        <f>[7]Шоколад!$B$30</f>
        <v>76</v>
      </c>
      <c r="D124" s="56">
        <f>[7]Шоколад!$C$30</f>
        <v>590620.79999999993</v>
      </c>
      <c r="E124" s="56">
        <f>[7]Шоколад!$D$30</f>
        <v>674832.67891199992</v>
      </c>
      <c r="F124" s="56">
        <f>[7]Шоколад!$E$30</f>
        <v>84211.878911999884</v>
      </c>
    </row>
    <row r="125" spans="1:6" hidden="1" outlineLevel="1" collapsed="1">
      <c r="B125" s="56" t="s">
        <v>1552</v>
      </c>
      <c r="C125" s="56">
        <f>[9]Шоколад!$B$23</f>
        <v>61</v>
      </c>
      <c r="D125" s="56">
        <f>[9]Шоколад!$C$23</f>
        <v>475260.5</v>
      </c>
      <c r="E125" s="56">
        <f>[9]Шоколад!$D$23</f>
        <v>550740.83585624991</v>
      </c>
      <c r="F125" s="56">
        <f>[9]Шоколад!$E$23</f>
        <v>75480.335856249934</v>
      </c>
    </row>
    <row r="126" spans="1:6" collapsed="1">
      <c r="A126" s="56" t="s">
        <v>839</v>
      </c>
      <c r="C126" s="56">
        <f>SUM(C124:C125)</f>
        <v>137</v>
      </c>
      <c r="D126" s="56">
        <f>SUM(D124:D125)</f>
        <v>1065881.2999999998</v>
      </c>
      <c r="E126" s="56">
        <f>SUM(E124:E125)</f>
        <v>1225573.5147682498</v>
      </c>
      <c r="F126" s="56">
        <f>SUM(F124:F125)</f>
        <v>159692.21476824983</v>
      </c>
    </row>
  </sheetData>
  <dataConsolidate topLabels="1" link="1">
    <dataRefs count="4">
      <dataRef ref="A1:E19" sheet="Шоколад" r:id="rId1"/>
      <dataRef ref="A1:E30" sheet="Шоколад" r:id="rId2"/>
      <dataRef ref="A1:E18" sheet="Шоколад" r:id="rId3"/>
      <dataRef ref="A1:E23" sheet="Шоколад" r:id="rId4"/>
    </dataRefs>
  </dataConsolidate>
  <pageMargins left="0.7" right="0.7" top="0.75" bottom="0.75" header="0.3" footer="0.3"/>
  <drawing r:id="rId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1F82F-2B65-4973-8C64-67206B630249}">
  <sheetPr>
    <tabColor rgb="FFFFC000"/>
  </sheetPr>
  <dimension ref="A2:I11"/>
  <sheetViews>
    <sheetView showGridLines="0" workbookViewId="0">
      <selection activeCell="F15" sqref="F15"/>
    </sheetView>
  </sheetViews>
  <sheetFormatPr defaultRowHeight="15"/>
  <cols>
    <col min="8" max="8" width="10.5703125" bestFit="1" customWidth="1"/>
    <col min="9" max="9" width="89.5703125" customWidth="1"/>
  </cols>
  <sheetData>
    <row r="2" spans="1:9" ht="45">
      <c r="H2" s="347" t="s">
        <v>852</v>
      </c>
      <c r="I2" s="404" t="s">
        <v>853</v>
      </c>
    </row>
    <row r="5" spans="1:9">
      <c r="H5" t="s">
        <v>1553</v>
      </c>
    </row>
    <row r="11" spans="1:9">
      <c r="A11" s="346"/>
    </row>
  </sheetData>
  <hyperlinks>
    <hyperlink ref="I2" r:id="rId1" xr:uid="{635575D2-D2CA-4463-82D8-FA675BFC0F09}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BD893-2DC8-46D5-A51D-39BF85F8BB01}">
  <sheetPr>
    <tabColor rgb="FFFFC000"/>
  </sheetPr>
  <dimension ref="B11:N46"/>
  <sheetViews>
    <sheetView topLeftCell="A3" workbookViewId="0">
      <selection activeCell="D17" sqref="D17"/>
    </sheetView>
  </sheetViews>
  <sheetFormatPr defaultColWidth="9.140625" defaultRowHeight="14.25"/>
  <cols>
    <col min="1" max="1" width="9.140625" style="70"/>
    <col min="2" max="2" width="22.42578125" style="70" customWidth="1"/>
    <col min="3" max="3" width="13.5703125" style="70" bestFit="1" customWidth="1"/>
    <col min="4" max="4" width="12.28515625" style="70" bestFit="1" customWidth="1"/>
    <col min="5" max="5" width="17" style="70" bestFit="1" customWidth="1"/>
    <col min="6" max="6" width="18.5703125" style="70" customWidth="1"/>
    <col min="7" max="7" width="9.7109375" style="70" bestFit="1" customWidth="1"/>
    <col min="8" max="8" width="23.85546875" style="70" bestFit="1" customWidth="1"/>
    <col min="9" max="9" width="12.42578125" style="70" customWidth="1"/>
    <col min="10" max="10" width="24.28515625" style="70" customWidth="1"/>
    <col min="11" max="11" width="26" style="70" customWidth="1"/>
    <col min="12" max="12" width="15" style="70" customWidth="1"/>
    <col min="13" max="13" width="20.140625" style="70" customWidth="1"/>
    <col min="14" max="14" width="20.7109375" style="70" bestFit="1" customWidth="1"/>
    <col min="15" max="16384" width="9.140625" style="70"/>
  </cols>
  <sheetData>
    <row r="11" spans="2:14">
      <c r="B11" s="70" t="s">
        <v>1554</v>
      </c>
      <c r="C11" s="70" t="s">
        <v>1555</v>
      </c>
      <c r="D11" s="70" t="s">
        <v>1556</v>
      </c>
      <c r="E11" s="70" t="s">
        <v>1557</v>
      </c>
      <c r="F11" s="70" t="s">
        <v>1558</v>
      </c>
      <c r="G11" s="70" t="s">
        <v>146</v>
      </c>
      <c r="H11" s="70" t="s">
        <v>271</v>
      </c>
      <c r="I11" s="70" t="s">
        <v>1559</v>
      </c>
      <c r="J11" s="70" t="s">
        <v>1560</v>
      </c>
      <c r="K11" s="70" t="s">
        <v>1561</v>
      </c>
      <c r="L11" s="70" t="s">
        <v>1562</v>
      </c>
      <c r="M11" s="70" t="s">
        <v>1563</v>
      </c>
      <c r="N11" s="70" t="s">
        <v>1564</v>
      </c>
    </row>
    <row r="12" spans="2:14">
      <c r="B12" s="70">
        <v>1</v>
      </c>
      <c r="C12" s="70" t="s">
        <v>1565</v>
      </c>
      <c r="D12" s="70" t="s">
        <v>1566</v>
      </c>
      <c r="E12" s="70" t="s">
        <v>1567</v>
      </c>
      <c r="F12" s="70" t="s">
        <v>1568</v>
      </c>
      <c r="G12" s="70" t="s">
        <v>1569</v>
      </c>
      <c r="H12" s="70" t="s">
        <v>1570</v>
      </c>
      <c r="I12" s="70">
        <v>22800</v>
      </c>
      <c r="J12" s="70" t="s">
        <v>1571</v>
      </c>
      <c r="K12" s="70" t="s">
        <v>1572</v>
      </c>
      <c r="L12" s="70">
        <v>2</v>
      </c>
      <c r="M12" s="70" t="b">
        <v>0</v>
      </c>
      <c r="N12" s="70" t="s">
        <v>1573</v>
      </c>
    </row>
    <row r="13" spans="2:14">
      <c r="B13" s="70">
        <v>2</v>
      </c>
      <c r="C13" s="70" t="s">
        <v>1574</v>
      </c>
      <c r="D13" s="70" t="s">
        <v>1575</v>
      </c>
      <c r="E13" s="70" t="s">
        <v>1576</v>
      </c>
      <c r="F13" s="70" t="s">
        <v>1577</v>
      </c>
      <c r="G13" s="70" t="s">
        <v>1569</v>
      </c>
      <c r="H13" s="70" t="s">
        <v>1578</v>
      </c>
      <c r="I13" s="70">
        <v>15800</v>
      </c>
      <c r="J13" s="70" t="s">
        <v>1579</v>
      </c>
      <c r="K13" s="70" t="s">
        <v>1580</v>
      </c>
      <c r="L13" s="70">
        <v>1</v>
      </c>
      <c r="M13" s="70" t="b">
        <v>1</v>
      </c>
      <c r="N13" s="70" t="s">
        <v>1581</v>
      </c>
    </row>
    <row r="14" spans="2:14">
      <c r="B14" s="70">
        <v>3</v>
      </c>
      <c r="C14" s="70" t="s">
        <v>1582</v>
      </c>
      <c r="D14" s="70" t="s">
        <v>1583</v>
      </c>
      <c r="E14" s="70" t="s">
        <v>1584</v>
      </c>
      <c r="F14" s="405">
        <v>30138</v>
      </c>
      <c r="G14" s="70" t="s">
        <v>1569</v>
      </c>
      <c r="H14" s="70" t="s">
        <v>1585</v>
      </c>
      <c r="I14" s="70">
        <v>16000</v>
      </c>
      <c r="J14" s="70" t="s">
        <v>1586</v>
      </c>
      <c r="K14" s="70" t="s">
        <v>1587</v>
      </c>
      <c r="L14" s="70">
        <v>2</v>
      </c>
      <c r="M14" s="70" t="b">
        <v>1</v>
      </c>
      <c r="N14" s="70" t="s">
        <v>1573</v>
      </c>
    </row>
    <row r="15" spans="2:14">
      <c r="B15" s="70">
        <v>4</v>
      </c>
      <c r="C15" s="70" t="s">
        <v>1588</v>
      </c>
      <c r="D15" s="70" t="s">
        <v>1589</v>
      </c>
      <c r="E15" s="70" t="s">
        <v>1590</v>
      </c>
      <c r="F15" s="70" t="s">
        <v>1591</v>
      </c>
      <c r="G15" s="70" t="s">
        <v>1569</v>
      </c>
      <c r="H15" s="70" t="s">
        <v>1570</v>
      </c>
      <c r="I15" s="70">
        <v>19500</v>
      </c>
      <c r="J15" s="70" t="s">
        <v>1592</v>
      </c>
      <c r="K15" s="70" t="s">
        <v>1593</v>
      </c>
      <c r="L15" s="70">
        <v>3</v>
      </c>
      <c r="M15" s="70" t="b">
        <v>0</v>
      </c>
      <c r="N15" s="70" t="s">
        <v>1573</v>
      </c>
    </row>
    <row r="16" spans="2:14">
      <c r="B16" s="70">
        <v>5</v>
      </c>
      <c r="C16" s="70" t="s">
        <v>1594</v>
      </c>
      <c r="D16" s="70" t="s">
        <v>1595</v>
      </c>
      <c r="E16" s="70" t="s">
        <v>1596</v>
      </c>
      <c r="F16" s="405">
        <v>24140</v>
      </c>
      <c r="G16" s="70" t="s">
        <v>1569</v>
      </c>
      <c r="H16" s="70" t="s">
        <v>1578</v>
      </c>
      <c r="I16" s="70">
        <v>15500</v>
      </c>
      <c r="J16" s="70" t="s">
        <v>1597</v>
      </c>
      <c r="K16" s="70" t="s">
        <v>1598</v>
      </c>
      <c r="L16" s="70">
        <v>1</v>
      </c>
      <c r="M16" s="70" t="b">
        <v>1</v>
      </c>
      <c r="N16" s="70" t="s">
        <v>1599</v>
      </c>
    </row>
    <row r="17" spans="2:14">
      <c r="B17" s="70">
        <v>6</v>
      </c>
      <c r="C17" s="70" t="s">
        <v>1600</v>
      </c>
      <c r="D17" s="70" t="s">
        <v>1601</v>
      </c>
      <c r="E17" s="70" t="s">
        <v>1602</v>
      </c>
      <c r="F17" s="70" t="s">
        <v>1603</v>
      </c>
      <c r="G17" s="70" t="s">
        <v>1604</v>
      </c>
      <c r="H17" s="70" t="s">
        <v>1605</v>
      </c>
      <c r="I17" s="70">
        <v>15200</v>
      </c>
      <c r="J17" s="70" t="s">
        <v>1606</v>
      </c>
      <c r="K17" s="70" t="s">
        <v>1607</v>
      </c>
      <c r="L17" s="70">
        <v>3</v>
      </c>
      <c r="M17" s="70" t="b">
        <v>0</v>
      </c>
      <c r="N17" s="70" t="s">
        <v>1608</v>
      </c>
    </row>
    <row r="18" spans="2:14">
      <c r="B18" s="70">
        <v>7</v>
      </c>
      <c r="C18" s="70" t="s">
        <v>1609</v>
      </c>
      <c r="D18" s="70" t="s">
        <v>1610</v>
      </c>
      <c r="E18" s="70" t="s">
        <v>1611</v>
      </c>
      <c r="F18" s="405">
        <v>27436</v>
      </c>
      <c r="G18" s="70" t="s">
        <v>1569</v>
      </c>
      <c r="H18" s="70" t="s">
        <v>1612</v>
      </c>
      <c r="I18" s="70">
        <v>15200</v>
      </c>
      <c r="J18" s="70" t="s">
        <v>1613</v>
      </c>
      <c r="K18" s="70" t="s">
        <v>1614</v>
      </c>
      <c r="L18" s="70">
        <v>3</v>
      </c>
      <c r="M18" s="70" t="b">
        <v>1</v>
      </c>
      <c r="N18" s="70" t="s">
        <v>1573</v>
      </c>
    </row>
    <row r="19" spans="2:14">
      <c r="B19" s="70">
        <v>8</v>
      </c>
      <c r="C19" s="70" t="s">
        <v>1609</v>
      </c>
      <c r="D19" s="70" t="s">
        <v>1615</v>
      </c>
      <c r="E19" s="70" t="s">
        <v>1616</v>
      </c>
      <c r="F19" s="70" t="s">
        <v>1617</v>
      </c>
      <c r="G19" s="70" t="s">
        <v>1569</v>
      </c>
      <c r="H19" s="70" t="s">
        <v>1618</v>
      </c>
      <c r="I19" s="70">
        <v>14000</v>
      </c>
      <c r="J19" s="70" t="s">
        <v>1619</v>
      </c>
      <c r="K19" s="70" t="s">
        <v>1620</v>
      </c>
      <c r="L19" s="70">
        <v>3</v>
      </c>
      <c r="M19" s="70" t="b">
        <v>0</v>
      </c>
      <c r="N19" s="70" t="s">
        <v>1621</v>
      </c>
    </row>
    <row r="20" spans="2:14">
      <c r="B20" s="70">
        <v>9</v>
      </c>
      <c r="C20" s="70" t="s">
        <v>1622</v>
      </c>
      <c r="D20" s="70" t="s">
        <v>1615</v>
      </c>
      <c r="E20" s="70" t="s">
        <v>1623</v>
      </c>
      <c r="F20" s="70" t="s">
        <v>1624</v>
      </c>
      <c r="G20" s="70" t="s">
        <v>1569</v>
      </c>
      <c r="H20" s="70" t="s">
        <v>1625</v>
      </c>
      <c r="I20" s="70">
        <v>15100</v>
      </c>
      <c r="J20" s="70" t="s">
        <v>1626</v>
      </c>
      <c r="K20" s="70" t="s">
        <v>1627</v>
      </c>
      <c r="L20" s="70">
        <v>3</v>
      </c>
      <c r="M20" s="70" t="b">
        <v>1</v>
      </c>
      <c r="N20" s="70" t="s">
        <v>1573</v>
      </c>
    </row>
    <row r="21" spans="2:14">
      <c r="B21" s="70">
        <v>10</v>
      </c>
      <c r="C21" s="70" t="s">
        <v>1628</v>
      </c>
      <c r="D21" s="70" t="s">
        <v>1615</v>
      </c>
      <c r="E21" s="70" t="s">
        <v>1629</v>
      </c>
      <c r="F21" s="405">
        <v>28617</v>
      </c>
      <c r="G21" s="70" t="s">
        <v>1569</v>
      </c>
      <c r="H21" s="70" t="s">
        <v>1618</v>
      </c>
      <c r="I21" s="70">
        <v>14000</v>
      </c>
      <c r="J21" s="70" t="s">
        <v>1630</v>
      </c>
      <c r="K21" s="70" t="s">
        <v>1631</v>
      </c>
      <c r="L21" s="70">
        <v>3</v>
      </c>
      <c r="M21" s="70" t="b">
        <v>0</v>
      </c>
      <c r="N21" s="70" t="s">
        <v>1573</v>
      </c>
    </row>
    <row r="22" spans="2:14">
      <c r="B22" s="70">
        <v>11</v>
      </c>
      <c r="C22" s="70" t="s">
        <v>1632</v>
      </c>
      <c r="D22" s="70" t="s">
        <v>1633</v>
      </c>
      <c r="E22" s="70" t="s">
        <v>1634</v>
      </c>
      <c r="F22" s="405">
        <v>26427</v>
      </c>
      <c r="G22" s="70" t="s">
        <v>1604</v>
      </c>
      <c r="H22" s="70" t="s">
        <v>1635</v>
      </c>
      <c r="I22" s="70">
        <v>13800</v>
      </c>
      <c r="J22" s="70" t="s">
        <v>1636</v>
      </c>
      <c r="K22" s="70" t="s">
        <v>1637</v>
      </c>
      <c r="L22" s="70">
        <v>3</v>
      </c>
      <c r="M22" s="70" t="b">
        <v>0</v>
      </c>
      <c r="N22" s="70" t="s">
        <v>1573</v>
      </c>
    </row>
    <row r="23" spans="2:14">
      <c r="B23" s="70">
        <v>12</v>
      </c>
      <c r="C23" s="70" t="s">
        <v>1638</v>
      </c>
      <c r="D23" s="70" t="s">
        <v>1639</v>
      </c>
      <c r="E23" s="70" t="s">
        <v>1640</v>
      </c>
      <c r="F23" s="405">
        <v>25422</v>
      </c>
      <c r="G23" s="70" t="s">
        <v>1569</v>
      </c>
      <c r="H23" s="70" t="s">
        <v>1570</v>
      </c>
      <c r="I23" s="70">
        <v>17300</v>
      </c>
      <c r="J23" s="70" t="s">
        <v>1641</v>
      </c>
      <c r="K23" s="70" t="s">
        <v>1642</v>
      </c>
      <c r="L23" s="70">
        <v>2</v>
      </c>
      <c r="M23" s="70" t="b">
        <v>1</v>
      </c>
      <c r="N23" s="70" t="s">
        <v>1643</v>
      </c>
    </row>
    <row r="24" spans="2:14">
      <c r="B24" s="70">
        <v>13</v>
      </c>
      <c r="C24" s="70" t="s">
        <v>1644</v>
      </c>
      <c r="D24" s="70" t="s">
        <v>1645</v>
      </c>
      <c r="E24" s="70" t="s">
        <v>1646</v>
      </c>
      <c r="F24" s="405">
        <v>27546</v>
      </c>
      <c r="G24" s="70" t="s">
        <v>1604</v>
      </c>
      <c r="H24" s="70" t="s">
        <v>1570</v>
      </c>
      <c r="I24" s="70">
        <v>17500</v>
      </c>
      <c r="J24" s="70" t="s">
        <v>1647</v>
      </c>
      <c r="K24" s="70" t="s">
        <v>1648</v>
      </c>
      <c r="L24" s="70">
        <v>2</v>
      </c>
      <c r="M24" s="70" t="b">
        <v>1</v>
      </c>
      <c r="N24" s="70" t="s">
        <v>1649</v>
      </c>
    </row>
    <row r="25" spans="2:14">
      <c r="B25" s="70">
        <v>14</v>
      </c>
      <c r="C25" s="70" t="s">
        <v>1650</v>
      </c>
      <c r="D25" s="70" t="s">
        <v>1651</v>
      </c>
      <c r="E25" s="70" t="s">
        <v>1652</v>
      </c>
      <c r="F25" s="70" t="s">
        <v>1653</v>
      </c>
      <c r="G25" s="70" t="s">
        <v>1569</v>
      </c>
      <c r="H25" s="70" t="s">
        <v>1570</v>
      </c>
      <c r="I25" s="70">
        <v>17200</v>
      </c>
      <c r="J25" s="70" t="s">
        <v>1654</v>
      </c>
      <c r="K25" s="70" t="s">
        <v>1655</v>
      </c>
      <c r="L25" s="70">
        <v>3</v>
      </c>
      <c r="M25" s="70" t="b">
        <v>0</v>
      </c>
      <c r="N25" s="70" t="s">
        <v>1573</v>
      </c>
    </row>
    <row r="26" spans="2:14">
      <c r="B26" s="70">
        <v>15</v>
      </c>
      <c r="C26" s="70" t="s">
        <v>1656</v>
      </c>
      <c r="D26" s="70" t="s">
        <v>1657</v>
      </c>
      <c r="E26" s="70" t="s">
        <v>1658</v>
      </c>
      <c r="F26" s="70" t="s">
        <v>1659</v>
      </c>
      <c r="G26" s="70" t="s">
        <v>1569</v>
      </c>
      <c r="H26" s="70" t="s">
        <v>1618</v>
      </c>
      <c r="I26" s="70">
        <v>14000</v>
      </c>
      <c r="J26" s="70" t="s">
        <v>1660</v>
      </c>
      <c r="K26" s="70" t="s">
        <v>1661</v>
      </c>
      <c r="L26" s="70">
        <v>3</v>
      </c>
      <c r="M26" s="70" t="b">
        <v>1</v>
      </c>
      <c r="N26" s="70" t="s">
        <v>1662</v>
      </c>
    </row>
    <row r="27" spans="2:14">
      <c r="B27" s="70">
        <v>16</v>
      </c>
      <c r="C27" s="70" t="s">
        <v>1588</v>
      </c>
      <c r="D27" s="70" t="s">
        <v>1663</v>
      </c>
      <c r="E27" s="70" t="s">
        <v>1664</v>
      </c>
      <c r="F27" s="70" t="s">
        <v>1665</v>
      </c>
      <c r="G27" s="70" t="s">
        <v>1569</v>
      </c>
      <c r="H27" s="70" t="s">
        <v>1612</v>
      </c>
      <c r="I27" s="70">
        <v>15500</v>
      </c>
      <c r="J27" s="70" t="s">
        <v>1666</v>
      </c>
      <c r="K27" s="70" t="s">
        <v>1667</v>
      </c>
      <c r="L27" s="70">
        <v>3</v>
      </c>
      <c r="M27" s="70" t="b">
        <v>0</v>
      </c>
      <c r="N27" s="70" t="s">
        <v>1573</v>
      </c>
    </row>
    <row r="28" spans="2:14">
      <c r="B28" s="70">
        <v>17</v>
      </c>
      <c r="C28" s="70" t="s">
        <v>1668</v>
      </c>
      <c r="D28" s="70" t="s">
        <v>1669</v>
      </c>
      <c r="E28" s="70" t="s">
        <v>1670</v>
      </c>
      <c r="F28" s="405">
        <v>26881</v>
      </c>
      <c r="G28" s="70" t="s">
        <v>1569</v>
      </c>
      <c r="H28" s="70" t="s">
        <v>0</v>
      </c>
      <c r="I28" s="70">
        <v>25800</v>
      </c>
      <c r="J28" s="70" t="s">
        <v>1671</v>
      </c>
      <c r="K28" s="70" t="s">
        <v>1672</v>
      </c>
      <c r="L28" s="70">
        <v>4</v>
      </c>
      <c r="M28" s="70" t="b">
        <v>1</v>
      </c>
      <c r="N28" s="70" t="s">
        <v>1673</v>
      </c>
    </row>
    <row r="29" spans="2:14">
      <c r="B29" s="70">
        <v>18</v>
      </c>
      <c r="C29" s="70" t="s">
        <v>1674</v>
      </c>
      <c r="D29" s="70" t="s">
        <v>1675</v>
      </c>
      <c r="E29" s="70" t="s">
        <v>1646</v>
      </c>
      <c r="F29" s="70" t="s">
        <v>1676</v>
      </c>
      <c r="G29" s="70" t="s">
        <v>1604</v>
      </c>
      <c r="H29" s="70" t="s">
        <v>1625</v>
      </c>
      <c r="I29" s="70">
        <v>15100</v>
      </c>
      <c r="J29" s="70" t="s">
        <v>1677</v>
      </c>
      <c r="K29" s="70" t="s">
        <v>1678</v>
      </c>
      <c r="L29" s="70">
        <v>3</v>
      </c>
      <c r="M29" s="70" t="b">
        <v>0</v>
      </c>
      <c r="N29" s="70" t="s">
        <v>1573</v>
      </c>
    </row>
    <row r="30" spans="2:14">
      <c r="B30" s="70">
        <v>19</v>
      </c>
      <c r="C30" s="70" t="s">
        <v>1679</v>
      </c>
      <c r="D30" s="70" t="s">
        <v>1680</v>
      </c>
      <c r="E30" s="70" t="s">
        <v>1681</v>
      </c>
      <c r="F30" s="405">
        <v>23804</v>
      </c>
      <c r="G30" s="70" t="s">
        <v>1569</v>
      </c>
      <c r="H30" s="70" t="s">
        <v>0</v>
      </c>
      <c r="I30" s="70">
        <v>26750</v>
      </c>
      <c r="J30" s="70" t="s">
        <v>1682</v>
      </c>
      <c r="K30" s="70" t="s">
        <v>1683</v>
      </c>
      <c r="L30" s="70">
        <v>4</v>
      </c>
      <c r="M30" s="70" t="b">
        <v>1</v>
      </c>
      <c r="N30" s="70" t="s">
        <v>1684</v>
      </c>
    </row>
    <row r="31" spans="2:14">
      <c r="B31" s="70">
        <v>20</v>
      </c>
      <c r="C31" s="70" t="s">
        <v>1685</v>
      </c>
      <c r="D31" s="70" t="s">
        <v>1686</v>
      </c>
      <c r="E31" s="70" t="s">
        <v>1687</v>
      </c>
      <c r="F31" s="70" t="s">
        <v>1688</v>
      </c>
      <c r="G31" s="70" t="s">
        <v>1604</v>
      </c>
      <c r="H31" s="70" t="s">
        <v>1570</v>
      </c>
      <c r="I31" s="70">
        <v>16600</v>
      </c>
      <c r="J31" s="70" t="s">
        <v>1689</v>
      </c>
      <c r="K31" s="70" t="s">
        <v>1690</v>
      </c>
      <c r="L31" s="70">
        <v>2</v>
      </c>
      <c r="M31" s="70" t="b">
        <v>1</v>
      </c>
      <c r="N31" s="70" t="s">
        <v>1573</v>
      </c>
    </row>
    <row r="32" spans="2:14">
      <c r="B32" s="70">
        <v>21</v>
      </c>
      <c r="C32" s="70" t="s">
        <v>1691</v>
      </c>
      <c r="D32" s="70" t="s">
        <v>1589</v>
      </c>
      <c r="E32" s="70" t="s">
        <v>1692</v>
      </c>
      <c r="F32" s="70" t="s">
        <v>1693</v>
      </c>
      <c r="G32" s="70" t="s">
        <v>1569</v>
      </c>
      <c r="H32" s="70" t="s">
        <v>0</v>
      </c>
      <c r="I32" s="70">
        <v>26880</v>
      </c>
      <c r="J32" s="70" t="s">
        <v>1694</v>
      </c>
      <c r="K32" s="70" t="s">
        <v>1695</v>
      </c>
      <c r="L32" s="70">
        <v>4</v>
      </c>
      <c r="M32" s="70" t="b">
        <v>1</v>
      </c>
      <c r="N32" s="70" t="s">
        <v>1573</v>
      </c>
    </row>
    <row r="33" spans="2:14">
      <c r="B33" s="70">
        <v>22</v>
      </c>
      <c r="C33" s="70" t="s">
        <v>1696</v>
      </c>
      <c r="D33" s="70" t="s">
        <v>1697</v>
      </c>
      <c r="E33" s="70" t="s">
        <v>1698</v>
      </c>
      <c r="F33" s="70" t="s">
        <v>1699</v>
      </c>
      <c r="G33" s="70" t="s">
        <v>1569</v>
      </c>
      <c r="H33" s="70" t="s">
        <v>0</v>
      </c>
      <c r="I33" s="70">
        <v>24990</v>
      </c>
      <c r="J33" s="70" t="s">
        <v>1700</v>
      </c>
      <c r="K33" s="70" t="s">
        <v>1701</v>
      </c>
      <c r="L33" s="70">
        <v>4</v>
      </c>
      <c r="M33" s="70" t="b">
        <v>0</v>
      </c>
      <c r="N33" s="70" t="s">
        <v>1702</v>
      </c>
    </row>
    <row r="34" spans="2:14">
      <c r="B34" s="70">
        <v>23</v>
      </c>
      <c r="C34" s="70" t="s">
        <v>1703</v>
      </c>
      <c r="D34" s="70" t="s">
        <v>1704</v>
      </c>
      <c r="E34" s="70" t="s">
        <v>1705</v>
      </c>
      <c r="F34" s="405">
        <v>27277</v>
      </c>
      <c r="G34" s="70" t="s">
        <v>1604</v>
      </c>
      <c r="H34" s="70" t="s">
        <v>1706</v>
      </c>
      <c r="I34" s="70">
        <v>15500</v>
      </c>
      <c r="J34" s="70" t="s">
        <v>1707</v>
      </c>
      <c r="K34" s="70" t="s">
        <v>1708</v>
      </c>
      <c r="L34" s="70">
        <v>3</v>
      </c>
      <c r="M34" s="70" t="b">
        <v>1</v>
      </c>
      <c r="N34" s="70" t="s">
        <v>1573</v>
      </c>
    </row>
    <row r="35" spans="2:14">
      <c r="B35" s="70">
        <v>24</v>
      </c>
      <c r="C35" s="70" t="s">
        <v>1709</v>
      </c>
      <c r="D35" s="70" t="s">
        <v>1680</v>
      </c>
      <c r="E35" s="70" t="s">
        <v>1710</v>
      </c>
      <c r="F35" s="70" t="s">
        <v>1711</v>
      </c>
      <c r="G35" s="70" t="s">
        <v>1569</v>
      </c>
      <c r="H35" s="70" t="s">
        <v>1635</v>
      </c>
      <c r="I35" s="70">
        <v>14800</v>
      </c>
      <c r="J35" s="70" t="s">
        <v>1712</v>
      </c>
      <c r="K35" s="70" t="s">
        <v>1713</v>
      </c>
      <c r="L35" s="70">
        <v>3</v>
      </c>
      <c r="M35" s="70" t="b">
        <v>1</v>
      </c>
      <c r="N35" s="70" t="s">
        <v>1573</v>
      </c>
    </row>
    <row r="36" spans="2:14">
      <c r="B36" s="70">
        <v>25</v>
      </c>
      <c r="C36" s="70" t="s">
        <v>1714</v>
      </c>
      <c r="D36" s="70" t="s">
        <v>1715</v>
      </c>
      <c r="E36" s="70" t="s">
        <v>1590</v>
      </c>
      <c r="F36" s="405">
        <v>22262</v>
      </c>
      <c r="G36" s="70" t="s">
        <v>1569</v>
      </c>
      <c r="H36" s="70" t="s">
        <v>1585</v>
      </c>
      <c r="I36" s="70">
        <v>16000</v>
      </c>
      <c r="J36" s="70" t="s">
        <v>1716</v>
      </c>
      <c r="K36" s="70" t="s">
        <v>1717</v>
      </c>
      <c r="L36" s="70">
        <v>1</v>
      </c>
      <c r="M36" s="70" t="b">
        <v>0</v>
      </c>
      <c r="N36" s="70" t="s">
        <v>1718</v>
      </c>
    </row>
    <row r="37" spans="2:14">
      <c r="B37" s="70">
        <v>26</v>
      </c>
      <c r="C37" s="70" t="s">
        <v>1719</v>
      </c>
      <c r="D37" s="70" t="s">
        <v>167</v>
      </c>
      <c r="E37" s="70" t="s">
        <v>1720</v>
      </c>
      <c r="F37" s="405">
        <v>26916</v>
      </c>
      <c r="G37" s="70" t="s">
        <v>1569</v>
      </c>
      <c r="H37" s="70" t="s">
        <v>1706</v>
      </c>
      <c r="I37" s="70">
        <v>16600</v>
      </c>
      <c r="J37" s="70" t="s">
        <v>1721</v>
      </c>
      <c r="K37" s="70" t="s">
        <v>1722</v>
      </c>
      <c r="L37" s="70">
        <v>3</v>
      </c>
      <c r="M37" s="70" t="b">
        <v>1</v>
      </c>
      <c r="N37" s="70" t="s">
        <v>1573</v>
      </c>
    </row>
    <row r="38" spans="2:14">
      <c r="B38" s="70">
        <v>27</v>
      </c>
      <c r="C38" s="70" t="s">
        <v>1723</v>
      </c>
      <c r="D38" s="70" t="s">
        <v>1615</v>
      </c>
      <c r="E38" s="70" t="s">
        <v>1640</v>
      </c>
      <c r="F38" s="405">
        <v>23377</v>
      </c>
      <c r="G38" s="70" t="s">
        <v>1569</v>
      </c>
      <c r="H38" s="70" t="s">
        <v>0</v>
      </c>
      <c r="I38" s="70">
        <v>26300</v>
      </c>
      <c r="J38" s="70" t="s">
        <v>1724</v>
      </c>
      <c r="K38" s="70" t="s">
        <v>1725</v>
      </c>
      <c r="L38" s="70">
        <v>4</v>
      </c>
      <c r="M38" s="70" t="b">
        <v>1</v>
      </c>
      <c r="N38" s="70" t="s">
        <v>1726</v>
      </c>
    </row>
    <row r="39" spans="2:14">
      <c r="B39" s="70">
        <v>28</v>
      </c>
      <c r="C39" s="70" t="s">
        <v>1727</v>
      </c>
      <c r="D39" s="70" t="s">
        <v>1728</v>
      </c>
      <c r="E39" s="70" t="s">
        <v>1729</v>
      </c>
      <c r="F39" s="70" t="s">
        <v>1730</v>
      </c>
      <c r="G39" s="70" t="s">
        <v>1604</v>
      </c>
      <c r="H39" s="70" t="s">
        <v>1612</v>
      </c>
      <c r="I39" s="70">
        <v>14800</v>
      </c>
      <c r="J39" s="70" t="s">
        <v>1731</v>
      </c>
      <c r="K39" s="70" t="s">
        <v>1732</v>
      </c>
      <c r="L39" s="70">
        <v>3</v>
      </c>
      <c r="M39" s="70" t="b">
        <v>0</v>
      </c>
      <c r="N39" s="70" t="s">
        <v>1733</v>
      </c>
    </row>
    <row r="40" spans="2:14">
      <c r="B40" s="70">
        <v>29</v>
      </c>
      <c r="C40" s="70" t="s">
        <v>1734</v>
      </c>
      <c r="D40" s="70" t="s">
        <v>1735</v>
      </c>
      <c r="E40" s="70" t="s">
        <v>1736</v>
      </c>
      <c r="F40" s="70" t="s">
        <v>1737</v>
      </c>
      <c r="G40" s="70" t="s">
        <v>1604</v>
      </c>
      <c r="H40" s="70" t="s">
        <v>0</v>
      </c>
      <c r="I40" s="70">
        <v>24400</v>
      </c>
      <c r="J40" s="70" t="s">
        <v>1738</v>
      </c>
      <c r="K40" s="70" t="s">
        <v>1739</v>
      </c>
      <c r="L40" s="70">
        <v>4</v>
      </c>
      <c r="M40" s="70" t="b">
        <v>0</v>
      </c>
      <c r="N40" s="70" t="s">
        <v>1573</v>
      </c>
    </row>
    <row r="41" spans="2:14">
      <c r="B41" s="70">
        <v>30</v>
      </c>
      <c r="C41" s="70" t="s">
        <v>1727</v>
      </c>
      <c r="D41" s="70" t="s">
        <v>1728</v>
      </c>
      <c r="E41" s="70" t="s">
        <v>1740</v>
      </c>
      <c r="F41" s="405">
        <v>29444</v>
      </c>
      <c r="G41" s="70" t="s">
        <v>1604</v>
      </c>
      <c r="H41" s="70" t="s">
        <v>1706</v>
      </c>
      <c r="I41" s="70">
        <v>16900</v>
      </c>
      <c r="J41" s="70" t="s">
        <v>1741</v>
      </c>
      <c r="K41" s="70" t="s">
        <v>1742</v>
      </c>
      <c r="L41" s="70">
        <v>3</v>
      </c>
      <c r="M41" s="70" t="b">
        <v>1</v>
      </c>
      <c r="N41" s="70" t="s">
        <v>1573</v>
      </c>
    </row>
    <row r="42" spans="2:14">
      <c r="B42" s="70">
        <v>31</v>
      </c>
      <c r="C42" s="70" t="s">
        <v>1696</v>
      </c>
      <c r="D42" s="70" t="s">
        <v>1743</v>
      </c>
      <c r="E42" s="70" t="s">
        <v>1744</v>
      </c>
      <c r="F42" s="70" t="s">
        <v>1745</v>
      </c>
      <c r="G42" s="70" t="s">
        <v>1569</v>
      </c>
      <c r="H42" s="70" t="s">
        <v>0</v>
      </c>
      <c r="I42" s="70">
        <v>28800</v>
      </c>
      <c r="J42" s="70" t="s">
        <v>1746</v>
      </c>
      <c r="K42" s="70" t="s">
        <v>1747</v>
      </c>
      <c r="L42" s="70">
        <v>4</v>
      </c>
      <c r="M42" s="70" t="b">
        <v>1</v>
      </c>
      <c r="N42" s="70" t="s">
        <v>1748</v>
      </c>
    </row>
    <row r="43" spans="2:14">
      <c r="B43" s="70">
        <v>32</v>
      </c>
      <c r="C43" s="70" t="s">
        <v>1582</v>
      </c>
      <c r="D43" s="70" t="s">
        <v>1749</v>
      </c>
      <c r="E43" s="70" t="s">
        <v>1698</v>
      </c>
      <c r="F43" s="70" t="s">
        <v>1750</v>
      </c>
      <c r="G43" s="70" t="s">
        <v>1569</v>
      </c>
      <c r="H43" s="70" t="s">
        <v>1618</v>
      </c>
      <c r="I43" s="70">
        <v>15500</v>
      </c>
      <c r="J43" s="70" t="s">
        <v>1751</v>
      </c>
      <c r="K43" s="70" t="s">
        <v>1752</v>
      </c>
      <c r="L43" s="70">
        <v>3</v>
      </c>
      <c r="M43" s="70" t="b">
        <v>0</v>
      </c>
      <c r="N43" s="70" t="s">
        <v>1573</v>
      </c>
    </row>
    <row r="44" spans="2:14">
      <c r="B44" s="70">
        <v>33</v>
      </c>
      <c r="C44" s="70" t="s">
        <v>1753</v>
      </c>
      <c r="D44" s="70" t="s">
        <v>1735</v>
      </c>
      <c r="E44" s="70" t="s">
        <v>1754</v>
      </c>
      <c r="F44" s="70" t="s">
        <v>1755</v>
      </c>
      <c r="G44" s="70" t="s">
        <v>1604</v>
      </c>
      <c r="H44" s="70" t="s">
        <v>1706</v>
      </c>
      <c r="I44" s="70">
        <v>18000</v>
      </c>
      <c r="J44" s="70" t="s">
        <v>1756</v>
      </c>
      <c r="K44" s="70" t="s">
        <v>1757</v>
      </c>
      <c r="L44" s="70">
        <v>3</v>
      </c>
      <c r="M44" s="70" t="b">
        <v>0</v>
      </c>
      <c r="N44" s="70" t="s">
        <v>1573</v>
      </c>
    </row>
    <row r="45" spans="2:14">
      <c r="B45" s="70">
        <v>34</v>
      </c>
      <c r="C45" s="70" t="s">
        <v>1758</v>
      </c>
      <c r="D45" s="70" t="s">
        <v>1759</v>
      </c>
      <c r="E45" s="70" t="s">
        <v>1760</v>
      </c>
      <c r="F45" s="70" t="s">
        <v>1761</v>
      </c>
      <c r="G45" s="70" t="s">
        <v>1569</v>
      </c>
      <c r="H45" s="70" t="s">
        <v>1570</v>
      </c>
      <c r="I45" s="70">
        <v>19000</v>
      </c>
      <c r="J45" s="70" t="s">
        <v>1762</v>
      </c>
      <c r="K45" s="70" t="s">
        <v>1763</v>
      </c>
      <c r="L45" s="70">
        <v>2</v>
      </c>
      <c r="M45" s="70" t="b">
        <v>1</v>
      </c>
      <c r="N45" s="70" t="s">
        <v>1764</v>
      </c>
    </row>
    <row r="46" spans="2:14">
      <c r="B46" s="70">
        <v>35</v>
      </c>
      <c r="C46" s="70" t="s">
        <v>1679</v>
      </c>
      <c r="D46" s="70" t="s">
        <v>1680</v>
      </c>
      <c r="E46" s="70" t="s">
        <v>1765</v>
      </c>
      <c r="F46" s="70" t="s">
        <v>1766</v>
      </c>
      <c r="G46" s="70" t="s">
        <v>1569</v>
      </c>
      <c r="H46" s="70" t="s">
        <v>0</v>
      </c>
      <c r="I46" s="70">
        <v>27200</v>
      </c>
      <c r="J46" s="70" t="s">
        <v>1767</v>
      </c>
      <c r="K46" s="70" t="s">
        <v>1768</v>
      </c>
      <c r="L46" s="70">
        <v>4</v>
      </c>
      <c r="M46" s="70" t="b">
        <v>1</v>
      </c>
      <c r="N46" s="70" t="s">
        <v>1573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7E6C8-B778-478D-A756-E8B0C867B748}">
  <sheetPr>
    <tabColor rgb="FFFFC000"/>
  </sheetPr>
  <dimension ref="A1:H219"/>
  <sheetViews>
    <sheetView workbookViewId="0">
      <selection activeCell="H6" sqref="H6"/>
    </sheetView>
  </sheetViews>
  <sheetFormatPr defaultRowHeight="15"/>
  <sheetData>
    <row r="1" spans="1:8">
      <c r="A1" t="s">
        <v>1769</v>
      </c>
      <c r="H1" t="s">
        <v>1770</v>
      </c>
    </row>
    <row r="17" spans="1:1">
      <c r="A17" t="s">
        <v>1771</v>
      </c>
    </row>
    <row r="18" spans="1:1">
      <c r="A18" t="s">
        <v>1772</v>
      </c>
    </row>
    <row r="20" spans="1:1">
      <c r="A20" t="s">
        <v>1773</v>
      </c>
    </row>
    <row r="21" spans="1:1">
      <c r="A21" t="s">
        <v>1774</v>
      </c>
    </row>
    <row r="23" spans="1:1">
      <c r="A23" t="s">
        <v>1775</v>
      </c>
    </row>
    <row r="26" spans="1:1">
      <c r="A26" t="s">
        <v>1776</v>
      </c>
    </row>
    <row r="27" spans="1:1">
      <c r="A27" t="s">
        <v>1774</v>
      </c>
    </row>
    <row r="29" spans="1:1">
      <c r="A29" t="s">
        <v>1777</v>
      </c>
    </row>
    <row r="30" spans="1:1">
      <c r="A30" t="s">
        <v>1778</v>
      </c>
    </row>
    <row r="31" spans="1:1">
      <c r="A31" t="s">
        <v>1779</v>
      </c>
    </row>
    <row r="32" spans="1:1">
      <c r="A32" t="s">
        <v>1780</v>
      </c>
    </row>
    <row r="33" spans="1:1">
      <c r="A33" t="s">
        <v>1781</v>
      </c>
    </row>
    <row r="34" spans="1:1">
      <c r="A34" t="s">
        <v>1782</v>
      </c>
    </row>
    <row r="35" spans="1:1">
      <c r="A35" t="s">
        <v>1783</v>
      </c>
    </row>
    <row r="36" spans="1:1">
      <c r="A36" t="s">
        <v>1784</v>
      </c>
    </row>
    <row r="37" spans="1:1">
      <c r="A37" t="s">
        <v>1785</v>
      </c>
    </row>
    <row r="38" spans="1:1">
      <c r="A38" t="s">
        <v>1786</v>
      </c>
    </row>
    <row r="39" spans="1:1">
      <c r="A39" t="s">
        <v>1787</v>
      </c>
    </row>
    <row r="40" spans="1:1">
      <c r="A40" t="s">
        <v>1788</v>
      </c>
    </row>
    <row r="41" spans="1:1">
      <c r="A41" t="s">
        <v>1789</v>
      </c>
    </row>
    <row r="42" spans="1:1">
      <c r="A42" t="s">
        <v>1790</v>
      </c>
    </row>
    <row r="43" spans="1:1">
      <c r="A43" t="s">
        <v>1791</v>
      </c>
    </row>
    <row r="44" spans="1:1">
      <c r="A44" t="s">
        <v>1792</v>
      </c>
    </row>
    <row r="45" spans="1:1">
      <c r="A45" t="s">
        <v>1793</v>
      </c>
    </row>
    <row r="46" spans="1:1">
      <c r="A46" t="s">
        <v>1794</v>
      </c>
    </row>
    <row r="47" spans="1:1">
      <c r="A47" t="s">
        <v>1795</v>
      </c>
    </row>
    <row r="48" spans="1:1">
      <c r="A48" t="s">
        <v>1796</v>
      </c>
    </row>
    <row r="49" spans="1:1">
      <c r="A49" t="s">
        <v>1797</v>
      </c>
    </row>
    <row r="50" spans="1:1">
      <c r="A50" t="s">
        <v>1798</v>
      </c>
    </row>
    <row r="51" spans="1:1">
      <c r="A51" t="s">
        <v>1799</v>
      </c>
    </row>
    <row r="52" spans="1:1">
      <c r="A52" t="s">
        <v>1800</v>
      </c>
    </row>
    <row r="53" spans="1:1">
      <c r="A53" t="s">
        <v>1801</v>
      </c>
    </row>
    <row r="54" spans="1:1">
      <c r="A54" t="s">
        <v>1802</v>
      </c>
    </row>
    <row r="55" spans="1:1">
      <c r="A55" t="s">
        <v>1803</v>
      </c>
    </row>
    <row r="56" spans="1:1">
      <c r="A56" t="s">
        <v>1804</v>
      </c>
    </row>
    <row r="57" spans="1:1">
      <c r="A57" t="s">
        <v>1805</v>
      </c>
    </row>
    <row r="58" spans="1:1">
      <c r="A58" t="s">
        <v>1806</v>
      </c>
    </row>
    <row r="59" spans="1:1">
      <c r="A59" t="s">
        <v>1807</v>
      </c>
    </row>
    <row r="62" spans="1:1">
      <c r="A62" t="s">
        <v>1808</v>
      </c>
    </row>
    <row r="63" spans="1:1">
      <c r="A63" t="s">
        <v>1809</v>
      </c>
    </row>
    <row r="65" spans="1:1">
      <c r="A65" t="s">
        <v>1810</v>
      </c>
    </row>
    <row r="66" spans="1:1">
      <c r="A66" t="s">
        <v>1811</v>
      </c>
    </row>
    <row r="68" spans="1:1">
      <c r="A68" t="s">
        <v>1812</v>
      </c>
    </row>
    <row r="69" spans="1:1">
      <c r="A69" t="s">
        <v>1778</v>
      </c>
    </row>
    <row r="70" spans="1:1">
      <c r="A70" t="s">
        <v>1813</v>
      </c>
    </row>
    <row r="71" spans="1:1">
      <c r="A71" t="s">
        <v>1814</v>
      </c>
    </row>
    <row r="72" spans="1:1">
      <c r="A72" t="s">
        <v>1815</v>
      </c>
    </row>
    <row r="73" spans="1:1">
      <c r="A73" t="s">
        <v>1779</v>
      </c>
    </row>
    <row r="74" spans="1:1">
      <c r="A74" t="s">
        <v>1780</v>
      </c>
    </row>
    <row r="75" spans="1:1">
      <c r="A75" t="s">
        <v>1781</v>
      </c>
    </row>
    <row r="76" spans="1:1">
      <c r="A76" t="s">
        <v>1782</v>
      </c>
    </row>
    <row r="77" spans="1:1">
      <c r="A77" t="s">
        <v>1783</v>
      </c>
    </row>
    <row r="78" spans="1:1">
      <c r="A78" t="s">
        <v>1784</v>
      </c>
    </row>
    <row r="79" spans="1:1">
      <c r="A79" t="s">
        <v>1785</v>
      </c>
    </row>
    <row r="80" spans="1:1">
      <c r="A80" t="s">
        <v>1786</v>
      </c>
    </row>
    <row r="81" spans="1:1">
      <c r="A81" t="s">
        <v>1787</v>
      </c>
    </row>
    <row r="82" spans="1:1">
      <c r="A82" t="s">
        <v>1788</v>
      </c>
    </row>
    <row r="83" spans="1:1">
      <c r="A83" t="s">
        <v>1789</v>
      </c>
    </row>
    <row r="84" spans="1:1">
      <c r="A84" t="s">
        <v>1790</v>
      </c>
    </row>
    <row r="85" spans="1:1">
      <c r="A85" t="s">
        <v>1791</v>
      </c>
    </row>
    <row r="86" spans="1:1">
      <c r="A86" t="s">
        <v>1792</v>
      </c>
    </row>
    <row r="87" spans="1:1">
      <c r="A87" t="s">
        <v>1793</v>
      </c>
    </row>
    <row r="88" spans="1:1">
      <c r="A88" t="s">
        <v>1794</v>
      </c>
    </row>
    <row r="89" spans="1:1">
      <c r="A89" t="s">
        <v>1795</v>
      </c>
    </row>
    <row r="90" spans="1:1">
      <c r="A90" t="s">
        <v>1796</v>
      </c>
    </row>
    <row r="91" spans="1:1">
      <c r="A91" t="s">
        <v>1797</v>
      </c>
    </row>
    <row r="92" spans="1:1">
      <c r="A92" t="s">
        <v>1798</v>
      </c>
    </row>
    <row r="93" spans="1:1">
      <c r="A93" t="s">
        <v>1799</v>
      </c>
    </row>
    <row r="94" spans="1:1">
      <c r="A94" t="s">
        <v>1800</v>
      </c>
    </row>
    <row r="95" spans="1:1">
      <c r="A95" t="s">
        <v>1801</v>
      </c>
    </row>
    <row r="96" spans="1:1">
      <c r="A96" t="s">
        <v>1802</v>
      </c>
    </row>
    <row r="97" spans="1:1">
      <c r="A97" t="s">
        <v>1803</v>
      </c>
    </row>
    <row r="98" spans="1:1">
      <c r="A98" t="s">
        <v>1804</v>
      </c>
    </row>
    <row r="99" spans="1:1">
      <c r="A99" t="s">
        <v>1805</v>
      </c>
    </row>
    <row r="100" spans="1:1">
      <c r="A100" t="s">
        <v>1806</v>
      </c>
    </row>
    <row r="101" spans="1:1">
      <c r="A101" t="s">
        <v>1807</v>
      </c>
    </row>
    <row r="104" spans="1:1">
      <c r="A104" t="s">
        <v>1816</v>
      </c>
    </row>
    <row r="105" spans="1:1">
      <c r="A105" t="s">
        <v>1809</v>
      </c>
    </row>
    <row r="107" spans="1:1">
      <c r="A107" t="s">
        <v>1817</v>
      </c>
    </row>
    <row r="108" spans="1:1">
      <c r="A108" t="s">
        <v>1818</v>
      </c>
    </row>
    <row r="109" spans="1:1">
      <c r="A109" t="s">
        <v>1819</v>
      </c>
    </row>
    <row r="110" spans="1:1">
      <c r="A110" t="s">
        <v>1820</v>
      </c>
    </row>
    <row r="111" spans="1:1">
      <c r="A111" t="s">
        <v>1821</v>
      </c>
    </row>
    <row r="112" spans="1:1">
      <c r="A112" t="s">
        <v>1801</v>
      </c>
    </row>
    <row r="113" spans="1:1">
      <c r="A113" t="s">
        <v>1802</v>
      </c>
    </row>
    <row r="114" spans="1:1">
      <c r="A114" t="s">
        <v>1803</v>
      </c>
    </row>
    <row r="115" spans="1:1">
      <c r="A115" t="s">
        <v>1822</v>
      </c>
    </row>
    <row r="117" spans="1:1">
      <c r="A117" t="s">
        <v>1823</v>
      </c>
    </row>
    <row r="118" spans="1:1">
      <c r="A118" t="s">
        <v>1778</v>
      </c>
    </row>
    <row r="119" spans="1:1">
      <c r="A119" t="s">
        <v>1813</v>
      </c>
    </row>
    <row r="120" spans="1:1">
      <c r="A120" t="s">
        <v>1814</v>
      </c>
    </row>
    <row r="121" spans="1:1">
      <c r="A121" t="s">
        <v>1814</v>
      </c>
    </row>
    <row r="122" spans="1:1">
      <c r="A122" t="s">
        <v>1815</v>
      </c>
    </row>
    <row r="123" spans="1:1">
      <c r="A123" t="s">
        <v>1779</v>
      </c>
    </row>
    <row r="124" spans="1:1">
      <c r="A124" t="s">
        <v>1780</v>
      </c>
    </row>
    <row r="125" spans="1:1">
      <c r="A125" t="s">
        <v>1781</v>
      </c>
    </row>
    <row r="126" spans="1:1">
      <c r="A126" t="s">
        <v>1782</v>
      </c>
    </row>
    <row r="127" spans="1:1">
      <c r="A127" t="s">
        <v>1783</v>
      </c>
    </row>
    <row r="128" spans="1:1">
      <c r="A128" t="s">
        <v>1784</v>
      </c>
    </row>
    <row r="129" spans="1:1">
      <c r="A129" t="s">
        <v>1785</v>
      </c>
    </row>
    <row r="130" spans="1:1">
      <c r="A130" t="s">
        <v>1786</v>
      </c>
    </row>
    <row r="131" spans="1:1">
      <c r="A131" t="s">
        <v>1787</v>
      </c>
    </row>
    <row r="132" spans="1:1">
      <c r="A132" t="s">
        <v>1788</v>
      </c>
    </row>
    <row r="133" spans="1:1">
      <c r="A133" t="s">
        <v>1789</v>
      </c>
    </row>
    <row r="134" spans="1:1">
      <c r="A134" t="s">
        <v>1790</v>
      </c>
    </row>
    <row r="135" spans="1:1">
      <c r="A135" t="s">
        <v>1791</v>
      </c>
    </row>
    <row r="136" spans="1:1">
      <c r="A136" t="s">
        <v>1792</v>
      </c>
    </row>
    <row r="137" spans="1:1">
      <c r="A137" t="s">
        <v>1793</v>
      </c>
    </row>
    <row r="138" spans="1:1">
      <c r="A138" t="s">
        <v>1794</v>
      </c>
    </row>
    <row r="139" spans="1:1">
      <c r="A139" t="s">
        <v>1795</v>
      </c>
    </row>
    <row r="140" spans="1:1">
      <c r="A140" t="s">
        <v>1796</v>
      </c>
    </row>
    <row r="141" spans="1:1">
      <c r="A141" t="s">
        <v>1797</v>
      </c>
    </row>
    <row r="142" spans="1:1">
      <c r="A142" t="s">
        <v>1798</v>
      </c>
    </row>
    <row r="143" spans="1:1">
      <c r="A143" t="s">
        <v>1799</v>
      </c>
    </row>
    <row r="144" spans="1:1">
      <c r="A144" t="s">
        <v>1800</v>
      </c>
    </row>
    <row r="145" spans="1:1">
      <c r="A145" t="s">
        <v>1801</v>
      </c>
    </row>
    <row r="146" spans="1:1">
      <c r="A146" t="s">
        <v>1802</v>
      </c>
    </row>
    <row r="147" spans="1:1">
      <c r="A147" t="s">
        <v>1803</v>
      </c>
    </row>
    <row r="148" spans="1:1">
      <c r="A148" t="s">
        <v>1804</v>
      </c>
    </row>
    <row r="149" spans="1:1">
      <c r="A149" t="s">
        <v>1805</v>
      </c>
    </row>
    <row r="150" spans="1:1">
      <c r="A150" t="s">
        <v>1806</v>
      </c>
    </row>
    <row r="151" spans="1:1">
      <c r="A151" t="s">
        <v>1807</v>
      </c>
    </row>
    <row r="154" spans="1:1">
      <c r="A154" t="s">
        <v>1824</v>
      </c>
    </row>
    <row r="155" spans="1:1">
      <c r="A155" t="s">
        <v>1809</v>
      </c>
    </row>
    <row r="157" spans="1:1">
      <c r="A157" t="s">
        <v>1825</v>
      </c>
    </row>
    <row r="158" spans="1:1">
      <c r="A158" t="s">
        <v>1826</v>
      </c>
    </row>
    <row r="159" spans="1:1">
      <c r="A159" t="s">
        <v>1827</v>
      </c>
    </row>
    <row r="160" spans="1:1">
      <c r="A160" t="s">
        <v>1828</v>
      </c>
    </row>
    <row r="161" spans="1:1">
      <c r="A161" t="s">
        <v>1829</v>
      </c>
    </row>
    <row r="162" spans="1:1">
      <c r="A162" t="s">
        <v>1830</v>
      </c>
    </row>
    <row r="163" spans="1:1">
      <c r="A163" t="s">
        <v>1831</v>
      </c>
    </row>
    <row r="164" spans="1:1">
      <c r="A164" t="s">
        <v>1832</v>
      </c>
    </row>
    <row r="165" spans="1:1">
      <c r="A165" t="s">
        <v>1833</v>
      </c>
    </row>
    <row r="166" spans="1:1">
      <c r="A166" t="s">
        <v>1834</v>
      </c>
    </row>
    <row r="167" spans="1:1">
      <c r="A167" t="s">
        <v>1835</v>
      </c>
    </row>
    <row r="168" spans="1:1">
      <c r="A168" t="s">
        <v>1819</v>
      </c>
    </row>
    <row r="170" spans="1:1">
      <c r="A170" t="s">
        <v>1836</v>
      </c>
    </row>
    <row r="171" spans="1:1">
      <c r="A171" t="s">
        <v>1778</v>
      </c>
    </row>
    <row r="172" spans="1:1">
      <c r="A172" t="s">
        <v>1813</v>
      </c>
    </row>
    <row r="173" spans="1:1">
      <c r="A173" t="s">
        <v>1814</v>
      </c>
    </row>
    <row r="174" spans="1:1">
      <c r="A174" t="s">
        <v>1814</v>
      </c>
    </row>
    <row r="175" spans="1:1">
      <c r="A175" t="s">
        <v>1814</v>
      </c>
    </row>
    <row r="176" spans="1:1">
      <c r="A176" t="s">
        <v>1815</v>
      </c>
    </row>
    <row r="177" spans="1:1">
      <c r="A177" t="s">
        <v>1779</v>
      </c>
    </row>
    <row r="178" spans="1:1">
      <c r="A178" t="s">
        <v>1780</v>
      </c>
    </row>
    <row r="179" spans="1:1">
      <c r="A179" t="s">
        <v>1781</v>
      </c>
    </row>
    <row r="180" spans="1:1">
      <c r="A180" t="s">
        <v>1782</v>
      </c>
    </row>
    <row r="181" spans="1:1">
      <c r="A181" t="s">
        <v>1783</v>
      </c>
    </row>
    <row r="182" spans="1:1">
      <c r="A182" t="s">
        <v>1784</v>
      </c>
    </row>
    <row r="183" spans="1:1">
      <c r="A183" t="s">
        <v>1785</v>
      </c>
    </row>
    <row r="184" spans="1:1">
      <c r="A184" t="s">
        <v>1786</v>
      </c>
    </row>
    <row r="185" spans="1:1">
      <c r="A185" t="s">
        <v>1787</v>
      </c>
    </row>
    <row r="186" spans="1:1">
      <c r="A186" t="s">
        <v>1788</v>
      </c>
    </row>
    <row r="187" spans="1:1">
      <c r="A187" t="s">
        <v>1789</v>
      </c>
    </row>
    <row r="188" spans="1:1">
      <c r="A188" t="s">
        <v>1790</v>
      </c>
    </row>
    <row r="189" spans="1:1">
      <c r="A189" t="s">
        <v>1791</v>
      </c>
    </row>
    <row r="190" spans="1:1">
      <c r="A190" t="s">
        <v>1792</v>
      </c>
    </row>
    <row r="191" spans="1:1">
      <c r="A191" t="s">
        <v>1793</v>
      </c>
    </row>
    <row r="192" spans="1:1">
      <c r="A192" t="s">
        <v>1794</v>
      </c>
    </row>
    <row r="193" spans="1:1">
      <c r="A193" t="s">
        <v>1795</v>
      </c>
    </row>
    <row r="194" spans="1:1">
      <c r="A194" t="s">
        <v>1796</v>
      </c>
    </row>
    <row r="195" spans="1:1">
      <c r="A195" t="s">
        <v>1797</v>
      </c>
    </row>
    <row r="196" spans="1:1">
      <c r="A196" t="s">
        <v>1798</v>
      </c>
    </row>
    <row r="197" spans="1:1">
      <c r="A197" t="s">
        <v>1799</v>
      </c>
    </row>
    <row r="198" spans="1:1">
      <c r="A198" t="s">
        <v>1800</v>
      </c>
    </row>
    <row r="199" spans="1:1">
      <c r="A199" t="s">
        <v>1801</v>
      </c>
    </row>
    <row r="200" spans="1:1">
      <c r="A200" t="s">
        <v>1802</v>
      </c>
    </row>
    <row r="201" spans="1:1">
      <c r="A201" t="s">
        <v>1803</v>
      </c>
    </row>
    <row r="202" spans="1:1">
      <c r="A202" t="s">
        <v>1804</v>
      </c>
    </row>
    <row r="203" spans="1:1">
      <c r="A203" t="s">
        <v>1805</v>
      </c>
    </row>
    <row r="204" spans="1:1">
      <c r="A204" t="s">
        <v>1806</v>
      </c>
    </row>
    <row r="205" spans="1:1">
      <c r="A205" t="s">
        <v>1807</v>
      </c>
    </row>
    <row r="208" spans="1:1">
      <c r="A208" t="s">
        <v>1837</v>
      </c>
    </row>
    <row r="209" spans="1:2">
      <c r="A209" t="s">
        <v>1838</v>
      </c>
    </row>
    <row r="211" spans="1:2">
      <c r="A211" t="s">
        <v>1839</v>
      </c>
    </row>
    <row r="214" spans="1:2">
      <c r="A214" t="s">
        <v>1840</v>
      </c>
    </row>
    <row r="216" spans="1:2">
      <c r="A216" t="s">
        <v>1841</v>
      </c>
      <c r="B216" t="s">
        <v>1842</v>
      </c>
    </row>
    <row r="217" spans="1:2">
      <c r="A217" t="s">
        <v>1843</v>
      </c>
    </row>
    <row r="218" spans="1:2">
      <c r="A218" t="s">
        <v>1844</v>
      </c>
    </row>
    <row r="219" spans="1:2">
      <c r="A219" t="s">
        <v>1845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8D606-F898-44C6-926A-03A2291E3B24}">
  <sheetPr>
    <tabColor rgb="FFFFFF00"/>
  </sheetPr>
  <dimension ref="A1:E15"/>
  <sheetViews>
    <sheetView showGridLines="0" workbookViewId="0">
      <selection activeCell="C10" sqref="C10"/>
    </sheetView>
  </sheetViews>
  <sheetFormatPr defaultRowHeight="15.75"/>
  <cols>
    <col min="1" max="1" width="55" style="412" bestFit="1" customWidth="1"/>
    <col min="2" max="2" width="26" style="412" bestFit="1" customWidth="1"/>
    <col min="3" max="3" width="17.140625" style="412" customWidth="1"/>
    <col min="4" max="4" width="11.85546875" style="412" customWidth="1"/>
    <col min="5" max="5" width="12.140625" style="412" customWidth="1"/>
    <col min="6" max="16384" width="9.140625" style="412"/>
  </cols>
  <sheetData>
    <row r="1" spans="1:5" s="409" customFormat="1" ht="30">
      <c r="A1" s="408" t="s">
        <v>24</v>
      </c>
      <c r="B1" s="408" t="s">
        <v>23</v>
      </c>
      <c r="C1" s="406" t="s">
        <v>22</v>
      </c>
      <c r="D1" s="408" t="s">
        <v>21</v>
      </c>
      <c r="E1" s="408" t="s">
        <v>20</v>
      </c>
    </row>
    <row r="2" spans="1:5">
      <c r="A2" s="410" t="s">
        <v>19</v>
      </c>
      <c r="B2" s="410" t="s">
        <v>16</v>
      </c>
      <c r="C2" s="407">
        <v>8</v>
      </c>
      <c r="D2" s="410">
        <v>30</v>
      </c>
      <c r="E2" s="411">
        <f t="shared" ref="E2:E15" si="0">C2*D2</f>
        <v>240</v>
      </c>
    </row>
    <row r="3" spans="1:5">
      <c r="A3" s="410" t="s">
        <v>18</v>
      </c>
      <c r="B3" s="410" t="s">
        <v>16</v>
      </c>
      <c r="C3" s="407">
        <v>4</v>
      </c>
      <c r="D3" s="410">
        <v>30</v>
      </c>
      <c r="E3" s="411">
        <f t="shared" si="0"/>
        <v>120</v>
      </c>
    </row>
    <row r="4" spans="1:5">
      <c r="A4" s="410" t="s">
        <v>17</v>
      </c>
      <c r="B4" s="410" t="s">
        <v>16</v>
      </c>
      <c r="C4" s="407">
        <v>4</v>
      </c>
      <c r="D4" s="410">
        <v>30</v>
      </c>
      <c r="E4" s="411">
        <f t="shared" si="0"/>
        <v>120</v>
      </c>
    </row>
    <row r="5" spans="1:5">
      <c r="A5" s="410" t="s">
        <v>15</v>
      </c>
      <c r="B5" s="410" t="s">
        <v>0</v>
      </c>
      <c r="C5" s="407">
        <v>24</v>
      </c>
      <c r="D5" s="410">
        <v>50</v>
      </c>
      <c r="E5" s="411">
        <f t="shared" si="0"/>
        <v>1200</v>
      </c>
    </row>
    <row r="6" spans="1:5">
      <c r="A6" s="410" t="s">
        <v>14</v>
      </c>
      <c r="B6" s="410" t="s">
        <v>4</v>
      </c>
      <c r="C6" s="407">
        <v>16</v>
      </c>
      <c r="D6" s="410">
        <v>20</v>
      </c>
      <c r="E6" s="411">
        <f t="shared" si="0"/>
        <v>320</v>
      </c>
    </row>
    <row r="7" spans="1:5">
      <c r="A7" s="410" t="s">
        <v>13</v>
      </c>
      <c r="B7" s="410" t="s">
        <v>12</v>
      </c>
      <c r="C7" s="407">
        <v>24</v>
      </c>
      <c r="D7" s="410">
        <v>50</v>
      </c>
      <c r="E7" s="411">
        <f t="shared" si="0"/>
        <v>1200</v>
      </c>
    </row>
    <row r="8" spans="1:5">
      <c r="A8" s="410" t="s">
        <v>11</v>
      </c>
      <c r="B8" s="410" t="s">
        <v>4</v>
      </c>
      <c r="C8" s="407">
        <v>40</v>
      </c>
      <c r="D8" s="410">
        <v>20</v>
      </c>
      <c r="E8" s="411">
        <f t="shared" si="0"/>
        <v>800</v>
      </c>
    </row>
    <row r="9" spans="1:5">
      <c r="A9" s="410" t="s">
        <v>10</v>
      </c>
      <c r="B9" s="410" t="s">
        <v>4</v>
      </c>
      <c r="C9" s="407">
        <v>32</v>
      </c>
      <c r="D9" s="410">
        <v>20</v>
      </c>
      <c r="E9" s="411">
        <f t="shared" si="0"/>
        <v>640</v>
      </c>
    </row>
    <row r="10" spans="1:5">
      <c r="A10" s="410" t="s">
        <v>9</v>
      </c>
      <c r="B10" s="410" t="s">
        <v>4</v>
      </c>
      <c r="C10" s="407">
        <v>8</v>
      </c>
      <c r="D10" s="410">
        <v>20</v>
      </c>
      <c r="E10" s="411">
        <f t="shared" si="0"/>
        <v>160</v>
      </c>
    </row>
    <row r="11" spans="1:5">
      <c r="A11" s="410" t="s">
        <v>8</v>
      </c>
      <c r="B11" s="410" t="s">
        <v>4</v>
      </c>
      <c r="C11" s="407">
        <v>8</v>
      </c>
      <c r="D11" s="410">
        <v>20</v>
      </c>
      <c r="E11" s="411">
        <f t="shared" si="0"/>
        <v>160</v>
      </c>
    </row>
    <row r="12" spans="1:5">
      <c r="A12" s="410" t="s">
        <v>7</v>
      </c>
      <c r="B12" s="410" t="s">
        <v>6</v>
      </c>
      <c r="C12" s="407">
        <v>8</v>
      </c>
      <c r="D12" s="410">
        <v>20</v>
      </c>
      <c r="E12" s="411">
        <f t="shared" si="0"/>
        <v>160</v>
      </c>
    </row>
    <row r="13" spans="1:5">
      <c r="A13" s="410" t="s">
        <v>5</v>
      </c>
      <c r="B13" s="410" t="s">
        <v>4</v>
      </c>
      <c r="C13" s="407">
        <v>16</v>
      </c>
      <c r="D13" s="410">
        <v>20</v>
      </c>
      <c r="E13" s="411">
        <f t="shared" si="0"/>
        <v>320</v>
      </c>
    </row>
    <row r="14" spans="1:5">
      <c r="A14" s="410" t="s">
        <v>3</v>
      </c>
      <c r="B14" s="410" t="s">
        <v>2</v>
      </c>
      <c r="C14" s="407">
        <v>8</v>
      </c>
      <c r="D14" s="410">
        <v>30</v>
      </c>
      <c r="E14" s="411">
        <f t="shared" si="0"/>
        <v>240</v>
      </c>
    </row>
    <row r="15" spans="1:5">
      <c r="A15" s="410" t="s">
        <v>1</v>
      </c>
      <c r="B15" s="410" t="s">
        <v>0</v>
      </c>
      <c r="C15" s="407">
        <v>8</v>
      </c>
      <c r="D15" s="410">
        <v>50</v>
      </c>
      <c r="E15" s="411">
        <f t="shared" si="0"/>
        <v>400</v>
      </c>
    </row>
  </sheetData>
  <sheetProtection algorithmName="SHA-512" hashValue="hBXCvy0Q1aJbA57x0mYpGriop4cK0+L1Sf9JJAJQ5qVji5Vq05B1bNuVI67uziLv3qt08oOTyAEw/LDrivJNyA==" saltValue="5YU13hHXK9Y/F636h4b7fA==" spinCount="100000" sheet="1" objects="1" scenarios="1" selectLockedCells="1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AD42F-FAE7-4B00-8BA9-B2CF6BE54C73}">
  <sheetPr>
    <tabColor rgb="FFFFFF00"/>
  </sheetPr>
  <dimension ref="A1:C7"/>
  <sheetViews>
    <sheetView showGridLines="0" workbookViewId="0">
      <selection activeCell="E8" sqref="E8"/>
    </sheetView>
  </sheetViews>
  <sheetFormatPr defaultRowHeight="15.75"/>
  <cols>
    <col min="1" max="1" width="26" style="1" bestFit="1" customWidth="1"/>
    <col min="2" max="2" width="23" style="1" bestFit="1" customWidth="1"/>
    <col min="3" max="3" width="16.5703125" style="1" bestFit="1" customWidth="1"/>
    <col min="4" max="16384" width="9.140625" style="1"/>
  </cols>
  <sheetData>
    <row r="1" spans="1:3" s="7" customFormat="1">
      <c r="A1" s="5" t="s">
        <v>28</v>
      </c>
      <c r="B1" s="5" t="s">
        <v>21</v>
      </c>
      <c r="C1" s="5" t="s">
        <v>27</v>
      </c>
    </row>
    <row r="2" spans="1:3">
      <c r="A2" s="4" t="s">
        <v>12</v>
      </c>
      <c r="B2" s="6">
        <v>50</v>
      </c>
      <c r="C2" s="3" t="s">
        <v>26</v>
      </c>
    </row>
    <row r="3" spans="1:3">
      <c r="A3" s="4" t="s">
        <v>0</v>
      </c>
      <c r="B3" s="6">
        <v>50</v>
      </c>
      <c r="C3" s="3" t="s">
        <v>26</v>
      </c>
    </row>
    <row r="4" spans="1:3">
      <c r="A4" s="4" t="s">
        <v>2</v>
      </c>
      <c r="B4" s="6">
        <v>30</v>
      </c>
      <c r="C4" s="3" t="s">
        <v>25</v>
      </c>
    </row>
    <row r="5" spans="1:3">
      <c r="A5" s="4" t="s">
        <v>6</v>
      </c>
      <c r="B5" s="6">
        <v>20</v>
      </c>
      <c r="C5" s="3" t="s">
        <v>25</v>
      </c>
    </row>
    <row r="6" spans="1:3">
      <c r="A6" s="4" t="s">
        <v>16</v>
      </c>
      <c r="B6" s="6">
        <v>30</v>
      </c>
      <c r="C6" s="3" t="s">
        <v>25</v>
      </c>
    </row>
    <row r="7" spans="1:3">
      <c r="A7" s="4" t="s">
        <v>4</v>
      </c>
      <c r="B7" s="6">
        <v>20</v>
      </c>
      <c r="C7" s="3" t="s">
        <v>25</v>
      </c>
    </row>
  </sheetData>
  <sheetProtection algorithmName="SHA-512" hashValue="rvhtfIb/lQzj6oMRm9UN9WGuU0binn6BMLvLXbOOsauziQg5p6WIlvVUkQUBQt6StYm9VVWYH9vGS9Xr6pZaSw==" saltValue="koE8hnef/4sitX88WwgUQw==" spinCount="100000" sheet="1" objects="1" scenarios="1"/>
  <protectedRanges>
    <protectedRange algorithmName="SHA-512" hashValue="+bCOxfi9v5izzCAu/xWaJYLEdXg9DtbPUieagt1Om02aryVi08xdZakd4D8WgGzAC7CzO4oLPB6rCbvu8B3+Qw==" saltValue="jt9E/YG/ErST/8C/Jdyw2A==" spinCount="100000" sqref="A1:A7" name="Ресурс"/>
    <protectedRange algorithmName="SHA-512" hashValue="5v/MpV+XvTzpiddQ4X9FXBWNpiUofj6FSltS1QYmVwLvHqtFTg6Xw/+AXDhpdGvWOht1EwusfmyYO7IsLMECiQ==" saltValue="qsBayo9kx1td3ZPbnpGf8A==" spinCount="100000" sqref="B1:B7" name="Стоимость 1 часа"/>
  </protectedRange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6A82-6F5F-417E-96E5-E4AC0E65EDE1}">
  <sheetPr>
    <tabColor rgb="FFFFFF00"/>
  </sheetPr>
  <dimension ref="A1"/>
  <sheetViews>
    <sheetView showGridLines="0" workbookViewId="0">
      <selection activeCell="I11" sqref="I11"/>
    </sheetView>
  </sheetViews>
  <sheetFormatPr defaultRowHeight="15.75"/>
  <cols>
    <col min="1" max="16384" width="9.140625" style="1"/>
  </cols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9C940-B8D5-4C2F-ADA0-E764C6342BC5}">
  <sheetPr>
    <tabColor rgb="FFFFFF00"/>
  </sheetPr>
  <dimension ref="A1"/>
  <sheetViews>
    <sheetView showGridLines="0" workbookViewId="0">
      <selection activeCell="J11" sqref="J11"/>
    </sheetView>
  </sheetViews>
  <sheetFormatPr defaultRowHeight="15.75"/>
  <cols>
    <col min="1" max="16384" width="9.140625" style="1"/>
  </cols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C6840-1EC4-4C0E-B04E-07CFF2D26AC8}">
  <sheetPr>
    <tabColor rgb="FFFFFF00"/>
  </sheetPr>
  <dimension ref="A1:G18"/>
  <sheetViews>
    <sheetView showGridLines="0" workbookViewId="0">
      <selection activeCell="D17" sqref="D17"/>
    </sheetView>
  </sheetViews>
  <sheetFormatPr defaultColWidth="19" defaultRowHeight="15.75"/>
  <cols>
    <col min="1" max="1" width="3.42578125" style="1" bestFit="1" customWidth="1"/>
    <col min="2" max="3" width="14.28515625" style="1" bestFit="1" customWidth="1"/>
    <col min="4" max="4" width="13.28515625" style="1" bestFit="1" customWidth="1"/>
    <col min="5" max="5" width="15.140625" style="1" bestFit="1" customWidth="1"/>
    <col min="6" max="6" width="15" style="1" bestFit="1" customWidth="1"/>
    <col min="7" max="7" width="14.5703125" style="1" bestFit="1" customWidth="1"/>
    <col min="8" max="16384" width="19" style="1"/>
  </cols>
  <sheetData>
    <row r="1" spans="1:7" ht="30">
      <c r="A1" s="5" t="s">
        <v>51</v>
      </c>
      <c r="B1" s="5" t="s">
        <v>50</v>
      </c>
      <c r="C1" s="406" t="s">
        <v>49</v>
      </c>
      <c r="D1" s="5" t="s">
        <v>48</v>
      </c>
      <c r="E1" s="5" t="s">
        <v>47</v>
      </c>
      <c r="F1" s="414" t="s">
        <v>46</v>
      </c>
      <c r="G1" s="414" t="s">
        <v>45</v>
      </c>
    </row>
    <row r="2" spans="1:7">
      <c r="A2" s="3">
        <v>1</v>
      </c>
      <c r="B2" s="3" t="s">
        <v>44</v>
      </c>
      <c r="C2" s="413">
        <v>20</v>
      </c>
      <c r="D2" s="3">
        <v>160</v>
      </c>
      <c r="E2" s="3">
        <f t="shared" ref="E2:E15" si="0">C2*D2</f>
        <v>3200</v>
      </c>
      <c r="F2" s="415">
        <f t="shared" ref="F2:F15" si="1">E2*$D$17</f>
        <v>416</v>
      </c>
      <c r="G2" s="415">
        <f t="shared" ref="G2:G15" si="2">(E2-F2)*$D$18</f>
        <v>180960</v>
      </c>
    </row>
    <row r="3" spans="1:7">
      <c r="A3" s="3">
        <v>2</v>
      </c>
      <c r="B3" s="3" t="s">
        <v>43</v>
      </c>
      <c r="C3" s="413">
        <v>30</v>
      </c>
      <c r="D3" s="3">
        <v>100</v>
      </c>
      <c r="E3" s="3">
        <f t="shared" si="0"/>
        <v>3000</v>
      </c>
      <c r="F3" s="415">
        <f t="shared" si="1"/>
        <v>390</v>
      </c>
      <c r="G3" s="415">
        <f t="shared" si="2"/>
        <v>169650</v>
      </c>
    </row>
    <row r="4" spans="1:7">
      <c r="A4" s="3">
        <v>3</v>
      </c>
      <c r="B4" s="3" t="s">
        <v>42</v>
      </c>
      <c r="C4" s="413">
        <v>40</v>
      </c>
      <c r="D4" s="3">
        <v>120</v>
      </c>
      <c r="E4" s="3">
        <f t="shared" si="0"/>
        <v>4800</v>
      </c>
      <c r="F4" s="415">
        <f t="shared" si="1"/>
        <v>624</v>
      </c>
      <c r="G4" s="415">
        <f t="shared" si="2"/>
        <v>271440</v>
      </c>
    </row>
    <row r="5" spans="1:7">
      <c r="A5" s="3">
        <v>4</v>
      </c>
      <c r="B5" s="3" t="s">
        <v>41</v>
      </c>
      <c r="C5" s="413">
        <v>50</v>
      </c>
      <c r="D5" s="3">
        <v>80</v>
      </c>
      <c r="E5" s="3">
        <f t="shared" si="0"/>
        <v>4000</v>
      </c>
      <c r="F5" s="415">
        <f t="shared" si="1"/>
        <v>520</v>
      </c>
      <c r="G5" s="415">
        <f t="shared" si="2"/>
        <v>226200</v>
      </c>
    </row>
    <row r="6" spans="1:7">
      <c r="A6" s="3">
        <v>5</v>
      </c>
      <c r="B6" s="3" t="s">
        <v>40</v>
      </c>
      <c r="C6" s="413">
        <v>100</v>
      </c>
      <c r="D6" s="3">
        <v>200</v>
      </c>
      <c r="E6" s="3">
        <f t="shared" si="0"/>
        <v>20000</v>
      </c>
      <c r="F6" s="415">
        <f t="shared" si="1"/>
        <v>2600</v>
      </c>
      <c r="G6" s="415">
        <f t="shared" si="2"/>
        <v>1131000</v>
      </c>
    </row>
    <row r="7" spans="1:7">
      <c r="A7" s="3">
        <v>6</v>
      </c>
      <c r="B7" s="3" t="s">
        <v>39</v>
      </c>
      <c r="C7" s="413">
        <v>90</v>
      </c>
      <c r="D7" s="3">
        <v>200</v>
      </c>
      <c r="E7" s="3">
        <f t="shared" si="0"/>
        <v>18000</v>
      </c>
      <c r="F7" s="415">
        <f t="shared" si="1"/>
        <v>2340</v>
      </c>
      <c r="G7" s="415">
        <f t="shared" si="2"/>
        <v>1017900</v>
      </c>
    </row>
    <row r="8" spans="1:7">
      <c r="A8" s="3">
        <v>7</v>
      </c>
      <c r="B8" s="3" t="s">
        <v>38</v>
      </c>
      <c r="C8" s="413">
        <v>80</v>
      </c>
      <c r="D8" s="3">
        <v>180</v>
      </c>
      <c r="E8" s="3">
        <f t="shared" si="0"/>
        <v>14400</v>
      </c>
      <c r="F8" s="415">
        <f t="shared" si="1"/>
        <v>1872</v>
      </c>
      <c r="G8" s="415">
        <f t="shared" si="2"/>
        <v>814320</v>
      </c>
    </row>
    <row r="9" spans="1:7">
      <c r="A9" s="3">
        <v>8</v>
      </c>
      <c r="B9" s="3" t="s">
        <v>37</v>
      </c>
      <c r="C9" s="413">
        <v>75</v>
      </c>
      <c r="D9" s="3">
        <v>220</v>
      </c>
      <c r="E9" s="3">
        <f t="shared" si="0"/>
        <v>16500</v>
      </c>
      <c r="F9" s="415">
        <f t="shared" si="1"/>
        <v>2145</v>
      </c>
      <c r="G9" s="415">
        <f t="shared" si="2"/>
        <v>933075</v>
      </c>
    </row>
    <row r="10" spans="1:7">
      <c r="A10" s="3">
        <v>9</v>
      </c>
      <c r="B10" s="3" t="s">
        <v>36</v>
      </c>
      <c r="C10" s="413">
        <v>20</v>
      </c>
      <c r="D10" s="3">
        <v>140</v>
      </c>
      <c r="E10" s="3">
        <f t="shared" si="0"/>
        <v>2800</v>
      </c>
      <c r="F10" s="415">
        <f t="shared" si="1"/>
        <v>364</v>
      </c>
      <c r="G10" s="415">
        <f t="shared" si="2"/>
        <v>158340</v>
      </c>
    </row>
    <row r="11" spans="1:7">
      <c r="A11" s="3">
        <v>10</v>
      </c>
      <c r="B11" s="3" t="s">
        <v>35</v>
      </c>
      <c r="C11" s="413">
        <v>50</v>
      </c>
      <c r="D11" s="3">
        <v>160</v>
      </c>
      <c r="E11" s="3">
        <f t="shared" si="0"/>
        <v>8000</v>
      </c>
      <c r="F11" s="415">
        <f t="shared" si="1"/>
        <v>1040</v>
      </c>
      <c r="G11" s="415">
        <f t="shared" si="2"/>
        <v>452400</v>
      </c>
    </row>
    <row r="12" spans="1:7">
      <c r="A12" s="3">
        <v>11</v>
      </c>
      <c r="B12" s="3" t="s">
        <v>34</v>
      </c>
      <c r="C12" s="413">
        <v>75</v>
      </c>
      <c r="D12" s="3">
        <v>200</v>
      </c>
      <c r="E12" s="3">
        <f t="shared" si="0"/>
        <v>15000</v>
      </c>
      <c r="F12" s="415">
        <f t="shared" si="1"/>
        <v>1950</v>
      </c>
      <c r="G12" s="415">
        <f t="shared" si="2"/>
        <v>848250</v>
      </c>
    </row>
    <row r="13" spans="1:7">
      <c r="A13" s="3">
        <v>12</v>
      </c>
      <c r="B13" s="3" t="s">
        <v>33</v>
      </c>
      <c r="C13" s="413">
        <v>120</v>
      </c>
      <c r="D13" s="3">
        <v>220</v>
      </c>
      <c r="E13" s="3">
        <f t="shared" si="0"/>
        <v>26400</v>
      </c>
      <c r="F13" s="415">
        <f t="shared" si="1"/>
        <v>3432</v>
      </c>
      <c r="G13" s="415">
        <f t="shared" si="2"/>
        <v>1492920</v>
      </c>
    </row>
    <row r="14" spans="1:7">
      <c r="A14" s="3">
        <v>13</v>
      </c>
      <c r="B14" s="3" t="s">
        <v>32</v>
      </c>
      <c r="C14" s="413">
        <v>75</v>
      </c>
      <c r="D14" s="3">
        <v>180</v>
      </c>
      <c r="E14" s="3">
        <f t="shared" si="0"/>
        <v>13500</v>
      </c>
      <c r="F14" s="415">
        <f t="shared" si="1"/>
        <v>1755</v>
      </c>
      <c r="G14" s="415">
        <f t="shared" si="2"/>
        <v>763425</v>
      </c>
    </row>
    <row r="15" spans="1:7">
      <c r="A15" s="3">
        <v>14</v>
      </c>
      <c r="B15" s="3" t="s">
        <v>31</v>
      </c>
      <c r="C15" s="413">
        <v>150</v>
      </c>
      <c r="D15" s="3">
        <v>160</v>
      </c>
      <c r="E15" s="3">
        <f t="shared" si="0"/>
        <v>24000</v>
      </c>
      <c r="F15" s="415">
        <f t="shared" si="1"/>
        <v>3120</v>
      </c>
      <c r="G15" s="415">
        <f t="shared" si="2"/>
        <v>1357200</v>
      </c>
    </row>
    <row r="17" spans="2:5">
      <c r="B17" s="447" t="s">
        <v>30</v>
      </c>
      <c r="C17" s="447"/>
      <c r="D17" s="10">
        <v>0.13</v>
      </c>
      <c r="E17" s="8"/>
    </row>
    <row r="18" spans="2:5">
      <c r="B18" s="447" t="s">
        <v>29</v>
      </c>
      <c r="C18" s="447"/>
      <c r="D18" s="9">
        <v>65</v>
      </c>
      <c r="E18" s="8"/>
    </row>
  </sheetData>
  <sheetProtection algorithmName="SHA-512" hashValue="TVIjpm18DP+8apRLP/f5XI61mwsELf8yY80vYyzJ+quDz2lwv5MReoAQqB2BauWW9tApX4oENCUCgFk3mNd5vg==" saltValue="FpZwdzGHSV0SA3Ib7kfuCQ==" spinCount="100000" sheet="1" objects="1" scenarios="1"/>
  <protectedRanges>
    <protectedRange algorithmName="SHA-512" hashValue="XN3AHzoF5weUP8SU5V0l5sXZ6jItdvzYU0s5y1wUQkaY2fea9T25a7lAdR+DEY5Saq8MD9e8NFKFMEP0/2LkRQ==" saltValue="MX78m8uJyo8LoEj28rhz0w==" spinCount="100000" sqref="D18" name="Диапазон1"/>
  </protectedRanges>
  <mergeCells count="2">
    <mergeCell ref="B17:C17"/>
    <mergeCell ref="B18:C18"/>
  </mergeCells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9A4B5-D90C-440B-AC1B-013EBA26038C}">
  <sheetPr>
    <tabColor rgb="FF92D050"/>
  </sheetPr>
  <dimension ref="A1:G16"/>
  <sheetViews>
    <sheetView showGridLines="0" workbookViewId="0">
      <selection activeCell="C14" sqref="C14"/>
    </sheetView>
  </sheetViews>
  <sheetFormatPr defaultColWidth="10.28515625" defaultRowHeight="14.25"/>
  <cols>
    <col min="1" max="1" width="4.28515625" style="75" customWidth="1"/>
    <col min="2" max="2" width="29.85546875" style="75" customWidth="1"/>
    <col min="3" max="3" width="16.85546875" style="75" customWidth="1"/>
    <col min="4" max="7" width="17" style="75" bestFit="1" customWidth="1"/>
    <col min="8" max="15" width="8.140625" style="75" customWidth="1"/>
    <col min="16" max="16384" width="10.28515625" style="75"/>
  </cols>
  <sheetData>
    <row r="1" spans="1:7" s="74" customFormat="1" ht="18">
      <c r="A1" s="71"/>
      <c r="B1" s="72" t="s">
        <v>854</v>
      </c>
      <c r="C1" s="73"/>
    </row>
    <row r="3" spans="1:7">
      <c r="B3" s="76" t="s">
        <v>855</v>
      </c>
      <c r="C3" s="77">
        <v>600000</v>
      </c>
    </row>
    <row r="4" spans="1:7" ht="15">
      <c r="B4" s="76" t="s">
        <v>856</v>
      </c>
      <c r="C4" s="78">
        <v>12</v>
      </c>
      <c r="F4" s="79"/>
    </row>
    <row r="5" spans="1:7">
      <c r="B5" s="80" t="s">
        <v>857</v>
      </c>
      <c r="C5" s="81">
        <v>0.12</v>
      </c>
    </row>
    <row r="7" spans="1:7">
      <c r="B7" s="82"/>
      <c r="C7" s="82"/>
      <c r="D7" s="82"/>
      <c r="E7" s="82"/>
      <c r="F7" s="82"/>
      <c r="G7" s="82"/>
    </row>
    <row r="8" spans="1:7">
      <c r="B8" s="82"/>
      <c r="C8" s="82"/>
      <c r="D8" s="82"/>
      <c r="E8" s="82"/>
      <c r="F8" s="82"/>
      <c r="G8" s="82"/>
    </row>
    <row r="9" spans="1:7" ht="15" thickBot="1">
      <c r="B9" s="82"/>
      <c r="C9" s="82"/>
      <c r="D9" s="82"/>
      <c r="E9" s="82"/>
      <c r="F9" s="82"/>
      <c r="G9" s="82"/>
    </row>
    <row r="10" spans="1:7" ht="15.75" thickTop="1" thickBot="1">
      <c r="B10" s="83">
        <f>PMT(C5/12,C4,C3)</f>
        <v>-53309.273207005011</v>
      </c>
      <c r="C10" s="84">
        <v>12</v>
      </c>
      <c r="D10" s="85">
        <v>24</v>
      </c>
      <c r="E10" s="85">
        <v>36</v>
      </c>
      <c r="F10" s="85">
        <v>48</v>
      </c>
      <c r="G10" s="86">
        <v>60</v>
      </c>
    </row>
    <row r="11" spans="1:7" ht="15" thickTop="1">
      <c r="B11" s="87">
        <v>0.15</v>
      </c>
      <c r="C11" s="88">
        <f t="dataTable" ref="C11:G15" dt2D="1" dtr="1" r1="C4" r2="C5"/>
        <v>-54154.987407094166</v>
      </c>
      <c r="D11" s="89">
        <v>-29091.988828170612</v>
      </c>
      <c r="E11" s="89">
        <v>-20799.197102516482</v>
      </c>
      <c r="F11" s="89">
        <v>-16698.448959885747</v>
      </c>
      <c r="G11" s="90">
        <v>-14273.958051815242</v>
      </c>
    </row>
    <row r="12" spans="1:7">
      <c r="B12" s="91">
        <v>0.155</v>
      </c>
      <c r="C12" s="92">
        <v>-54296.649830306051</v>
      </c>
      <c r="D12" s="93">
        <v>-29234.725487134852</v>
      </c>
      <c r="E12" s="93">
        <v>-20946.408613077259</v>
      </c>
      <c r="F12" s="93">
        <v>-16850.915337031369</v>
      </c>
      <c r="G12" s="94">
        <v>-14431.914647824831</v>
      </c>
    </row>
    <row r="13" spans="1:7">
      <c r="B13" s="91">
        <v>0.16</v>
      </c>
      <c r="C13" s="92">
        <v>-54438.514715524791</v>
      </c>
      <c r="D13" s="93">
        <v>-29377.866310566027</v>
      </c>
      <c r="E13" s="93">
        <v>-21094.219821810057</v>
      </c>
      <c r="F13" s="93">
        <v>-17004.16848287512</v>
      </c>
      <c r="G13" s="94">
        <v>-14590.834269815479</v>
      </c>
    </row>
    <row r="14" spans="1:7">
      <c r="B14" s="91">
        <v>0.16500000000000001</v>
      </c>
      <c r="C14" s="92">
        <v>-54580.581906710344</v>
      </c>
      <c r="D14" s="93">
        <v>-29521.410800327318</v>
      </c>
      <c r="E14" s="93">
        <v>-21242.629530013783</v>
      </c>
      <c r="F14" s="93">
        <v>-17158.205986147655</v>
      </c>
      <c r="G14" s="94">
        <v>-14750.712657793387</v>
      </c>
    </row>
    <row r="15" spans="1:7" ht="15" thickBot="1">
      <c r="B15" s="95">
        <v>0.17</v>
      </c>
      <c r="C15" s="96">
        <v>-54722.851247026003</v>
      </c>
      <c r="D15" s="97">
        <v>-29665.358451297965</v>
      </c>
      <c r="E15" s="97">
        <v>-21391.636516046805</v>
      </c>
      <c r="F15" s="97">
        <v>-17313.025384441353</v>
      </c>
      <c r="G15" s="98">
        <v>-14911.545460278461</v>
      </c>
    </row>
    <row r="16" spans="1:7" ht="15" thickTop="1"/>
  </sheetData>
  <conditionalFormatting sqref="C3:C5 B10:G15">
    <cfRule type="expression" dxfId="27" priority="1">
      <formula>AND($E3=$B$2,#REF!=$B$3)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A5CB-5A8D-4E17-B5EC-15DB3CA59A50}">
  <sheetPr>
    <tabColor rgb="FF92D050"/>
  </sheetPr>
  <dimension ref="A1:M26"/>
  <sheetViews>
    <sheetView showGridLines="0" workbookViewId="0">
      <selection activeCell="D4" sqref="D4:L26"/>
    </sheetView>
  </sheetViews>
  <sheetFormatPr defaultRowHeight="14.25"/>
  <cols>
    <col min="1" max="1" width="22" style="75" customWidth="1"/>
    <col min="2" max="2" width="7" style="75" bestFit="1" customWidth="1"/>
    <col min="3" max="254" width="9.140625" style="75"/>
    <col min="255" max="255" width="18.42578125" style="75" bestFit="1" customWidth="1"/>
    <col min="256" max="256" width="7" style="75" bestFit="1" customWidth="1"/>
    <col min="257" max="267" width="9.140625" style="75"/>
    <col min="268" max="268" width="24.42578125" style="75" bestFit="1" customWidth="1"/>
    <col min="269" max="510" width="9.140625" style="75"/>
    <col min="511" max="511" width="18.42578125" style="75" bestFit="1" customWidth="1"/>
    <col min="512" max="512" width="7" style="75" bestFit="1" customWidth="1"/>
    <col min="513" max="523" width="9.140625" style="75"/>
    <col min="524" max="524" width="24.42578125" style="75" bestFit="1" customWidth="1"/>
    <col min="525" max="766" width="9.140625" style="75"/>
    <col min="767" max="767" width="18.42578125" style="75" bestFit="1" customWidth="1"/>
    <col min="768" max="768" width="7" style="75" bestFit="1" customWidth="1"/>
    <col min="769" max="779" width="9.140625" style="75"/>
    <col min="780" max="780" width="24.42578125" style="75" bestFit="1" customWidth="1"/>
    <col min="781" max="1022" width="9.140625" style="75"/>
    <col min="1023" max="1023" width="18.42578125" style="75" bestFit="1" customWidth="1"/>
    <col min="1024" max="1024" width="7" style="75" bestFit="1" customWidth="1"/>
    <col min="1025" max="1035" width="9.140625" style="75"/>
    <col min="1036" max="1036" width="24.42578125" style="75" bestFit="1" customWidth="1"/>
    <col min="1037" max="1278" width="9.140625" style="75"/>
    <col min="1279" max="1279" width="18.42578125" style="75" bestFit="1" customWidth="1"/>
    <col min="1280" max="1280" width="7" style="75" bestFit="1" customWidth="1"/>
    <col min="1281" max="1291" width="9.140625" style="75"/>
    <col min="1292" max="1292" width="24.42578125" style="75" bestFit="1" customWidth="1"/>
    <col min="1293" max="1534" width="9.140625" style="75"/>
    <col min="1535" max="1535" width="18.42578125" style="75" bestFit="1" customWidth="1"/>
    <col min="1536" max="1536" width="7" style="75" bestFit="1" customWidth="1"/>
    <col min="1537" max="1547" width="9.140625" style="75"/>
    <col min="1548" max="1548" width="24.42578125" style="75" bestFit="1" customWidth="1"/>
    <col min="1549" max="1790" width="9.140625" style="75"/>
    <col min="1791" max="1791" width="18.42578125" style="75" bestFit="1" customWidth="1"/>
    <col min="1792" max="1792" width="7" style="75" bestFit="1" customWidth="1"/>
    <col min="1793" max="1803" width="9.140625" style="75"/>
    <col min="1804" max="1804" width="24.42578125" style="75" bestFit="1" customWidth="1"/>
    <col min="1805" max="2046" width="9.140625" style="75"/>
    <col min="2047" max="2047" width="18.42578125" style="75" bestFit="1" customWidth="1"/>
    <col min="2048" max="2048" width="7" style="75" bestFit="1" customWidth="1"/>
    <col min="2049" max="2059" width="9.140625" style="75"/>
    <col min="2060" max="2060" width="24.42578125" style="75" bestFit="1" customWidth="1"/>
    <col min="2061" max="2302" width="9.140625" style="75"/>
    <col min="2303" max="2303" width="18.42578125" style="75" bestFit="1" customWidth="1"/>
    <col min="2304" max="2304" width="7" style="75" bestFit="1" customWidth="1"/>
    <col min="2305" max="2315" width="9.140625" style="75"/>
    <col min="2316" max="2316" width="24.42578125" style="75" bestFit="1" customWidth="1"/>
    <col min="2317" max="2558" width="9.140625" style="75"/>
    <col min="2559" max="2559" width="18.42578125" style="75" bestFit="1" customWidth="1"/>
    <col min="2560" max="2560" width="7" style="75" bestFit="1" customWidth="1"/>
    <col min="2561" max="2571" width="9.140625" style="75"/>
    <col min="2572" max="2572" width="24.42578125" style="75" bestFit="1" customWidth="1"/>
    <col min="2573" max="2814" width="9.140625" style="75"/>
    <col min="2815" max="2815" width="18.42578125" style="75" bestFit="1" customWidth="1"/>
    <col min="2816" max="2816" width="7" style="75" bestFit="1" customWidth="1"/>
    <col min="2817" max="2827" width="9.140625" style="75"/>
    <col min="2828" max="2828" width="24.42578125" style="75" bestFit="1" customWidth="1"/>
    <col min="2829" max="3070" width="9.140625" style="75"/>
    <col min="3071" max="3071" width="18.42578125" style="75" bestFit="1" customWidth="1"/>
    <col min="3072" max="3072" width="7" style="75" bestFit="1" customWidth="1"/>
    <col min="3073" max="3083" width="9.140625" style="75"/>
    <col min="3084" max="3084" width="24.42578125" style="75" bestFit="1" customWidth="1"/>
    <col min="3085" max="3326" width="9.140625" style="75"/>
    <col min="3327" max="3327" width="18.42578125" style="75" bestFit="1" customWidth="1"/>
    <col min="3328" max="3328" width="7" style="75" bestFit="1" customWidth="1"/>
    <col min="3329" max="3339" width="9.140625" style="75"/>
    <col min="3340" max="3340" width="24.42578125" style="75" bestFit="1" customWidth="1"/>
    <col min="3341" max="3582" width="9.140625" style="75"/>
    <col min="3583" max="3583" width="18.42578125" style="75" bestFit="1" customWidth="1"/>
    <col min="3584" max="3584" width="7" style="75" bestFit="1" customWidth="1"/>
    <col min="3585" max="3595" width="9.140625" style="75"/>
    <col min="3596" max="3596" width="24.42578125" style="75" bestFit="1" customWidth="1"/>
    <col min="3597" max="3838" width="9.140625" style="75"/>
    <col min="3839" max="3839" width="18.42578125" style="75" bestFit="1" customWidth="1"/>
    <col min="3840" max="3840" width="7" style="75" bestFit="1" customWidth="1"/>
    <col min="3841" max="3851" width="9.140625" style="75"/>
    <col min="3852" max="3852" width="24.42578125" style="75" bestFit="1" customWidth="1"/>
    <col min="3853" max="4094" width="9.140625" style="75"/>
    <col min="4095" max="4095" width="18.42578125" style="75" bestFit="1" customWidth="1"/>
    <col min="4096" max="4096" width="7" style="75" bestFit="1" customWidth="1"/>
    <col min="4097" max="4107" width="9.140625" style="75"/>
    <col min="4108" max="4108" width="24.42578125" style="75" bestFit="1" customWidth="1"/>
    <col min="4109" max="4350" width="9.140625" style="75"/>
    <col min="4351" max="4351" width="18.42578125" style="75" bestFit="1" customWidth="1"/>
    <col min="4352" max="4352" width="7" style="75" bestFit="1" customWidth="1"/>
    <col min="4353" max="4363" width="9.140625" style="75"/>
    <col min="4364" max="4364" width="24.42578125" style="75" bestFit="1" customWidth="1"/>
    <col min="4365" max="4606" width="9.140625" style="75"/>
    <col min="4607" max="4607" width="18.42578125" style="75" bestFit="1" customWidth="1"/>
    <col min="4608" max="4608" width="7" style="75" bestFit="1" customWidth="1"/>
    <col min="4609" max="4619" width="9.140625" style="75"/>
    <col min="4620" max="4620" width="24.42578125" style="75" bestFit="1" customWidth="1"/>
    <col min="4621" max="4862" width="9.140625" style="75"/>
    <col min="4863" max="4863" width="18.42578125" style="75" bestFit="1" customWidth="1"/>
    <col min="4864" max="4864" width="7" style="75" bestFit="1" customWidth="1"/>
    <col min="4865" max="4875" width="9.140625" style="75"/>
    <col min="4876" max="4876" width="24.42578125" style="75" bestFit="1" customWidth="1"/>
    <col min="4877" max="5118" width="9.140625" style="75"/>
    <col min="5119" max="5119" width="18.42578125" style="75" bestFit="1" customWidth="1"/>
    <col min="5120" max="5120" width="7" style="75" bestFit="1" customWidth="1"/>
    <col min="5121" max="5131" width="9.140625" style="75"/>
    <col min="5132" max="5132" width="24.42578125" style="75" bestFit="1" customWidth="1"/>
    <col min="5133" max="5374" width="9.140625" style="75"/>
    <col min="5375" max="5375" width="18.42578125" style="75" bestFit="1" customWidth="1"/>
    <col min="5376" max="5376" width="7" style="75" bestFit="1" customWidth="1"/>
    <col min="5377" max="5387" width="9.140625" style="75"/>
    <col min="5388" max="5388" width="24.42578125" style="75" bestFit="1" customWidth="1"/>
    <col min="5389" max="5630" width="9.140625" style="75"/>
    <col min="5631" max="5631" width="18.42578125" style="75" bestFit="1" customWidth="1"/>
    <col min="5632" max="5632" width="7" style="75" bestFit="1" customWidth="1"/>
    <col min="5633" max="5643" width="9.140625" style="75"/>
    <col min="5644" max="5644" width="24.42578125" style="75" bestFit="1" customWidth="1"/>
    <col min="5645" max="5886" width="9.140625" style="75"/>
    <col min="5887" max="5887" width="18.42578125" style="75" bestFit="1" customWidth="1"/>
    <col min="5888" max="5888" width="7" style="75" bestFit="1" customWidth="1"/>
    <col min="5889" max="5899" width="9.140625" style="75"/>
    <col min="5900" max="5900" width="24.42578125" style="75" bestFit="1" customWidth="1"/>
    <col min="5901" max="6142" width="9.140625" style="75"/>
    <col min="6143" max="6143" width="18.42578125" style="75" bestFit="1" customWidth="1"/>
    <col min="6144" max="6144" width="7" style="75" bestFit="1" customWidth="1"/>
    <col min="6145" max="6155" width="9.140625" style="75"/>
    <col min="6156" max="6156" width="24.42578125" style="75" bestFit="1" customWidth="1"/>
    <col min="6157" max="6398" width="9.140625" style="75"/>
    <col min="6399" max="6399" width="18.42578125" style="75" bestFit="1" customWidth="1"/>
    <col min="6400" max="6400" width="7" style="75" bestFit="1" customWidth="1"/>
    <col min="6401" max="6411" width="9.140625" style="75"/>
    <col min="6412" max="6412" width="24.42578125" style="75" bestFit="1" customWidth="1"/>
    <col min="6413" max="6654" width="9.140625" style="75"/>
    <col min="6655" max="6655" width="18.42578125" style="75" bestFit="1" customWidth="1"/>
    <col min="6656" max="6656" width="7" style="75" bestFit="1" customWidth="1"/>
    <col min="6657" max="6667" width="9.140625" style="75"/>
    <col min="6668" max="6668" width="24.42578125" style="75" bestFit="1" customWidth="1"/>
    <col min="6669" max="6910" width="9.140625" style="75"/>
    <col min="6911" max="6911" width="18.42578125" style="75" bestFit="1" customWidth="1"/>
    <col min="6912" max="6912" width="7" style="75" bestFit="1" customWidth="1"/>
    <col min="6913" max="6923" width="9.140625" style="75"/>
    <col min="6924" max="6924" width="24.42578125" style="75" bestFit="1" customWidth="1"/>
    <col min="6925" max="7166" width="9.140625" style="75"/>
    <col min="7167" max="7167" width="18.42578125" style="75" bestFit="1" customWidth="1"/>
    <col min="7168" max="7168" width="7" style="75" bestFit="1" customWidth="1"/>
    <col min="7169" max="7179" width="9.140625" style="75"/>
    <col min="7180" max="7180" width="24.42578125" style="75" bestFit="1" customWidth="1"/>
    <col min="7181" max="7422" width="9.140625" style="75"/>
    <col min="7423" max="7423" width="18.42578125" style="75" bestFit="1" customWidth="1"/>
    <col min="7424" max="7424" width="7" style="75" bestFit="1" customWidth="1"/>
    <col min="7425" max="7435" width="9.140625" style="75"/>
    <col min="7436" max="7436" width="24.42578125" style="75" bestFit="1" customWidth="1"/>
    <col min="7437" max="7678" width="9.140625" style="75"/>
    <col min="7679" max="7679" width="18.42578125" style="75" bestFit="1" customWidth="1"/>
    <col min="7680" max="7680" width="7" style="75" bestFit="1" customWidth="1"/>
    <col min="7681" max="7691" width="9.140625" style="75"/>
    <col min="7692" max="7692" width="24.42578125" style="75" bestFit="1" customWidth="1"/>
    <col min="7693" max="7934" width="9.140625" style="75"/>
    <col min="7935" max="7935" width="18.42578125" style="75" bestFit="1" customWidth="1"/>
    <col min="7936" max="7936" width="7" style="75" bestFit="1" customWidth="1"/>
    <col min="7937" max="7947" width="9.140625" style="75"/>
    <col min="7948" max="7948" width="24.42578125" style="75" bestFit="1" customWidth="1"/>
    <col min="7949" max="8190" width="9.140625" style="75"/>
    <col min="8191" max="8191" width="18.42578125" style="75" bestFit="1" customWidth="1"/>
    <col min="8192" max="8192" width="7" style="75" bestFit="1" customWidth="1"/>
    <col min="8193" max="8203" width="9.140625" style="75"/>
    <col min="8204" max="8204" width="24.42578125" style="75" bestFit="1" customWidth="1"/>
    <col min="8205" max="8446" width="9.140625" style="75"/>
    <col min="8447" max="8447" width="18.42578125" style="75" bestFit="1" customWidth="1"/>
    <col min="8448" max="8448" width="7" style="75" bestFit="1" customWidth="1"/>
    <col min="8449" max="8459" width="9.140625" style="75"/>
    <col min="8460" max="8460" width="24.42578125" style="75" bestFit="1" customWidth="1"/>
    <col min="8461" max="8702" width="9.140625" style="75"/>
    <col min="8703" max="8703" width="18.42578125" style="75" bestFit="1" customWidth="1"/>
    <col min="8704" max="8704" width="7" style="75" bestFit="1" customWidth="1"/>
    <col min="8705" max="8715" width="9.140625" style="75"/>
    <col min="8716" max="8716" width="24.42578125" style="75" bestFit="1" customWidth="1"/>
    <col min="8717" max="8958" width="9.140625" style="75"/>
    <col min="8959" max="8959" width="18.42578125" style="75" bestFit="1" customWidth="1"/>
    <col min="8960" max="8960" width="7" style="75" bestFit="1" customWidth="1"/>
    <col min="8961" max="8971" width="9.140625" style="75"/>
    <col min="8972" max="8972" width="24.42578125" style="75" bestFit="1" customWidth="1"/>
    <col min="8973" max="9214" width="9.140625" style="75"/>
    <col min="9215" max="9215" width="18.42578125" style="75" bestFit="1" customWidth="1"/>
    <col min="9216" max="9216" width="7" style="75" bestFit="1" customWidth="1"/>
    <col min="9217" max="9227" width="9.140625" style="75"/>
    <col min="9228" max="9228" width="24.42578125" style="75" bestFit="1" customWidth="1"/>
    <col min="9229" max="9470" width="9.140625" style="75"/>
    <col min="9471" max="9471" width="18.42578125" style="75" bestFit="1" customWidth="1"/>
    <col min="9472" max="9472" width="7" style="75" bestFit="1" customWidth="1"/>
    <col min="9473" max="9483" width="9.140625" style="75"/>
    <col min="9484" max="9484" width="24.42578125" style="75" bestFit="1" customWidth="1"/>
    <col min="9485" max="9726" width="9.140625" style="75"/>
    <col min="9727" max="9727" width="18.42578125" style="75" bestFit="1" customWidth="1"/>
    <col min="9728" max="9728" width="7" style="75" bestFit="1" customWidth="1"/>
    <col min="9729" max="9739" width="9.140625" style="75"/>
    <col min="9740" max="9740" width="24.42578125" style="75" bestFit="1" customWidth="1"/>
    <col min="9741" max="9982" width="9.140625" style="75"/>
    <col min="9983" max="9983" width="18.42578125" style="75" bestFit="1" customWidth="1"/>
    <col min="9984" max="9984" width="7" style="75" bestFit="1" customWidth="1"/>
    <col min="9985" max="9995" width="9.140625" style="75"/>
    <col min="9996" max="9996" width="24.42578125" style="75" bestFit="1" customWidth="1"/>
    <col min="9997" max="10238" width="9.140625" style="75"/>
    <col min="10239" max="10239" width="18.42578125" style="75" bestFit="1" customWidth="1"/>
    <col min="10240" max="10240" width="7" style="75" bestFit="1" customWidth="1"/>
    <col min="10241" max="10251" width="9.140625" style="75"/>
    <col min="10252" max="10252" width="24.42578125" style="75" bestFit="1" customWidth="1"/>
    <col min="10253" max="10494" width="9.140625" style="75"/>
    <col min="10495" max="10495" width="18.42578125" style="75" bestFit="1" customWidth="1"/>
    <col min="10496" max="10496" width="7" style="75" bestFit="1" customWidth="1"/>
    <col min="10497" max="10507" width="9.140625" style="75"/>
    <col min="10508" max="10508" width="24.42578125" style="75" bestFit="1" customWidth="1"/>
    <col min="10509" max="10750" width="9.140625" style="75"/>
    <col min="10751" max="10751" width="18.42578125" style="75" bestFit="1" customWidth="1"/>
    <col min="10752" max="10752" width="7" style="75" bestFit="1" customWidth="1"/>
    <col min="10753" max="10763" width="9.140625" style="75"/>
    <col min="10764" max="10764" width="24.42578125" style="75" bestFit="1" customWidth="1"/>
    <col min="10765" max="11006" width="9.140625" style="75"/>
    <col min="11007" max="11007" width="18.42578125" style="75" bestFit="1" customWidth="1"/>
    <col min="11008" max="11008" width="7" style="75" bestFit="1" customWidth="1"/>
    <col min="11009" max="11019" width="9.140625" style="75"/>
    <col min="11020" max="11020" width="24.42578125" style="75" bestFit="1" customWidth="1"/>
    <col min="11021" max="11262" width="9.140625" style="75"/>
    <col min="11263" max="11263" width="18.42578125" style="75" bestFit="1" customWidth="1"/>
    <col min="11264" max="11264" width="7" style="75" bestFit="1" customWidth="1"/>
    <col min="11265" max="11275" width="9.140625" style="75"/>
    <col min="11276" max="11276" width="24.42578125" style="75" bestFit="1" customWidth="1"/>
    <col min="11277" max="11518" width="9.140625" style="75"/>
    <col min="11519" max="11519" width="18.42578125" style="75" bestFit="1" customWidth="1"/>
    <col min="11520" max="11520" width="7" style="75" bestFit="1" customWidth="1"/>
    <col min="11521" max="11531" width="9.140625" style="75"/>
    <col min="11532" max="11532" width="24.42578125" style="75" bestFit="1" customWidth="1"/>
    <col min="11533" max="11774" width="9.140625" style="75"/>
    <col min="11775" max="11775" width="18.42578125" style="75" bestFit="1" customWidth="1"/>
    <col min="11776" max="11776" width="7" style="75" bestFit="1" customWidth="1"/>
    <col min="11777" max="11787" width="9.140625" style="75"/>
    <col min="11788" max="11788" width="24.42578125" style="75" bestFit="1" customWidth="1"/>
    <col min="11789" max="12030" width="9.140625" style="75"/>
    <col min="12031" max="12031" width="18.42578125" style="75" bestFit="1" customWidth="1"/>
    <col min="12032" max="12032" width="7" style="75" bestFit="1" customWidth="1"/>
    <col min="12033" max="12043" width="9.140625" style="75"/>
    <col min="12044" max="12044" width="24.42578125" style="75" bestFit="1" customWidth="1"/>
    <col min="12045" max="12286" width="9.140625" style="75"/>
    <col min="12287" max="12287" width="18.42578125" style="75" bestFit="1" customWidth="1"/>
    <col min="12288" max="12288" width="7" style="75" bestFit="1" customWidth="1"/>
    <col min="12289" max="12299" width="9.140625" style="75"/>
    <col min="12300" max="12300" width="24.42578125" style="75" bestFit="1" customWidth="1"/>
    <col min="12301" max="12542" width="9.140625" style="75"/>
    <col min="12543" max="12543" width="18.42578125" style="75" bestFit="1" customWidth="1"/>
    <col min="12544" max="12544" width="7" style="75" bestFit="1" customWidth="1"/>
    <col min="12545" max="12555" width="9.140625" style="75"/>
    <col min="12556" max="12556" width="24.42578125" style="75" bestFit="1" customWidth="1"/>
    <col min="12557" max="12798" width="9.140625" style="75"/>
    <col min="12799" max="12799" width="18.42578125" style="75" bestFit="1" customWidth="1"/>
    <col min="12800" max="12800" width="7" style="75" bestFit="1" customWidth="1"/>
    <col min="12801" max="12811" width="9.140625" style="75"/>
    <col min="12812" max="12812" width="24.42578125" style="75" bestFit="1" customWidth="1"/>
    <col min="12813" max="13054" width="9.140625" style="75"/>
    <col min="13055" max="13055" width="18.42578125" style="75" bestFit="1" customWidth="1"/>
    <col min="13056" max="13056" width="7" style="75" bestFit="1" customWidth="1"/>
    <col min="13057" max="13067" width="9.140625" style="75"/>
    <col min="13068" max="13068" width="24.42578125" style="75" bestFit="1" customWidth="1"/>
    <col min="13069" max="13310" width="9.140625" style="75"/>
    <col min="13311" max="13311" width="18.42578125" style="75" bestFit="1" customWidth="1"/>
    <col min="13312" max="13312" width="7" style="75" bestFit="1" customWidth="1"/>
    <col min="13313" max="13323" width="9.140625" style="75"/>
    <col min="13324" max="13324" width="24.42578125" style="75" bestFit="1" customWidth="1"/>
    <col min="13325" max="13566" width="9.140625" style="75"/>
    <col min="13567" max="13567" width="18.42578125" style="75" bestFit="1" customWidth="1"/>
    <col min="13568" max="13568" width="7" style="75" bestFit="1" customWidth="1"/>
    <col min="13569" max="13579" width="9.140625" style="75"/>
    <col min="13580" max="13580" width="24.42578125" style="75" bestFit="1" customWidth="1"/>
    <col min="13581" max="13822" width="9.140625" style="75"/>
    <col min="13823" max="13823" width="18.42578125" style="75" bestFit="1" customWidth="1"/>
    <col min="13824" max="13824" width="7" style="75" bestFit="1" customWidth="1"/>
    <col min="13825" max="13835" width="9.140625" style="75"/>
    <col min="13836" max="13836" width="24.42578125" style="75" bestFit="1" customWidth="1"/>
    <col min="13837" max="14078" width="9.140625" style="75"/>
    <col min="14079" max="14079" width="18.42578125" style="75" bestFit="1" customWidth="1"/>
    <col min="14080" max="14080" width="7" style="75" bestFit="1" customWidth="1"/>
    <col min="14081" max="14091" width="9.140625" style="75"/>
    <col min="14092" max="14092" width="24.42578125" style="75" bestFit="1" customWidth="1"/>
    <col min="14093" max="14334" width="9.140625" style="75"/>
    <col min="14335" max="14335" width="18.42578125" style="75" bestFit="1" customWidth="1"/>
    <col min="14336" max="14336" width="7" style="75" bestFit="1" customWidth="1"/>
    <col min="14337" max="14347" width="9.140625" style="75"/>
    <col min="14348" max="14348" width="24.42578125" style="75" bestFit="1" customWidth="1"/>
    <col min="14349" max="14590" width="9.140625" style="75"/>
    <col min="14591" max="14591" width="18.42578125" style="75" bestFit="1" customWidth="1"/>
    <col min="14592" max="14592" width="7" style="75" bestFit="1" customWidth="1"/>
    <col min="14593" max="14603" width="9.140625" style="75"/>
    <col min="14604" max="14604" width="24.42578125" style="75" bestFit="1" customWidth="1"/>
    <col min="14605" max="14846" width="9.140625" style="75"/>
    <col min="14847" max="14847" width="18.42578125" style="75" bestFit="1" customWidth="1"/>
    <col min="14848" max="14848" width="7" style="75" bestFit="1" customWidth="1"/>
    <col min="14849" max="14859" width="9.140625" style="75"/>
    <col min="14860" max="14860" width="24.42578125" style="75" bestFit="1" customWidth="1"/>
    <col min="14861" max="15102" width="9.140625" style="75"/>
    <col min="15103" max="15103" width="18.42578125" style="75" bestFit="1" customWidth="1"/>
    <col min="15104" max="15104" width="7" style="75" bestFit="1" customWidth="1"/>
    <col min="15105" max="15115" width="9.140625" style="75"/>
    <col min="15116" max="15116" width="24.42578125" style="75" bestFit="1" customWidth="1"/>
    <col min="15117" max="15358" width="9.140625" style="75"/>
    <col min="15359" max="15359" width="18.42578125" style="75" bestFit="1" customWidth="1"/>
    <col min="15360" max="15360" width="7" style="75" bestFit="1" customWidth="1"/>
    <col min="15361" max="15371" width="9.140625" style="75"/>
    <col min="15372" max="15372" width="24.42578125" style="75" bestFit="1" customWidth="1"/>
    <col min="15373" max="15614" width="9.140625" style="75"/>
    <col min="15615" max="15615" width="18.42578125" style="75" bestFit="1" customWidth="1"/>
    <col min="15616" max="15616" width="7" style="75" bestFit="1" customWidth="1"/>
    <col min="15617" max="15627" width="9.140625" style="75"/>
    <col min="15628" max="15628" width="24.42578125" style="75" bestFit="1" customWidth="1"/>
    <col min="15629" max="15870" width="9.140625" style="75"/>
    <col min="15871" max="15871" width="18.42578125" style="75" bestFit="1" customWidth="1"/>
    <col min="15872" max="15872" width="7" style="75" bestFit="1" customWidth="1"/>
    <col min="15873" max="15883" width="9.140625" style="75"/>
    <col min="15884" max="15884" width="24.42578125" style="75" bestFit="1" customWidth="1"/>
    <col min="15885" max="16126" width="9.140625" style="75"/>
    <col min="16127" max="16127" width="18.42578125" style="75" bestFit="1" customWidth="1"/>
    <col min="16128" max="16128" width="7" style="75" bestFit="1" customWidth="1"/>
    <col min="16129" max="16139" width="9.140625" style="75"/>
    <col min="16140" max="16140" width="24.42578125" style="75" bestFit="1" customWidth="1"/>
    <col min="16141" max="16384" width="9.140625" style="75"/>
  </cols>
  <sheetData>
    <row r="1" spans="1:13">
      <c r="A1" s="80" t="s">
        <v>858</v>
      </c>
      <c r="B1" s="77">
        <v>1</v>
      </c>
      <c r="C1" s="99"/>
      <c r="D1" s="448" t="s">
        <v>859</v>
      </c>
      <c r="E1" s="449"/>
      <c r="F1" s="449"/>
      <c r="G1" s="449"/>
      <c r="H1" s="449"/>
      <c r="I1" s="449"/>
      <c r="J1" s="449"/>
      <c r="K1" s="449"/>
      <c r="L1" s="450"/>
      <c r="M1" s="12"/>
    </row>
    <row r="2" spans="1:13">
      <c r="A2" s="80" t="s">
        <v>860</v>
      </c>
      <c r="B2" s="100">
        <v>0.01</v>
      </c>
      <c r="C2" s="99"/>
      <c r="D2" s="101" t="s">
        <v>861</v>
      </c>
      <c r="E2" s="451" t="s">
        <v>862</v>
      </c>
      <c r="F2" s="452"/>
      <c r="G2" s="452"/>
      <c r="H2" s="452"/>
      <c r="I2" s="452"/>
      <c r="J2" s="452"/>
      <c r="K2" s="452"/>
      <c r="L2" s="453"/>
      <c r="M2" s="12"/>
    </row>
    <row r="3" spans="1:13">
      <c r="A3" s="80" t="s">
        <v>863</v>
      </c>
      <c r="B3" s="102">
        <v>10</v>
      </c>
      <c r="C3" s="103"/>
      <c r="D3" s="104"/>
      <c r="E3" s="105" t="s">
        <v>864</v>
      </c>
      <c r="F3" s="105" t="s">
        <v>865</v>
      </c>
      <c r="G3" s="105" t="s">
        <v>866</v>
      </c>
      <c r="H3" s="105" t="s">
        <v>867</v>
      </c>
      <c r="I3" s="105" t="s">
        <v>868</v>
      </c>
      <c r="J3" s="105" t="s">
        <v>869</v>
      </c>
      <c r="K3" s="105" t="s">
        <v>870</v>
      </c>
      <c r="L3" s="105" t="s">
        <v>871</v>
      </c>
      <c r="M3" s="12"/>
    </row>
    <row r="4" spans="1:13">
      <c r="A4" s="12"/>
      <c r="B4" s="12"/>
      <c r="C4" s="12"/>
      <c r="D4" s="106">
        <f>B3*B1*(1-B2)</f>
        <v>9.9</v>
      </c>
      <c r="E4" s="107">
        <v>0.03</v>
      </c>
      <c r="F4" s="107">
        <v>0.05</v>
      </c>
      <c r="G4" s="107">
        <v>0.04</v>
      </c>
      <c r="H4" s="107">
        <v>7.0000000000000007E-2</v>
      </c>
      <c r="I4" s="107">
        <v>0.08</v>
      </c>
      <c r="J4" s="107">
        <v>0.05</v>
      </c>
      <c r="K4" s="107">
        <v>0.08</v>
      </c>
      <c r="L4" s="107">
        <v>0.1</v>
      </c>
      <c r="M4" s="12"/>
    </row>
    <row r="5" spans="1:13" ht="15">
      <c r="A5" s="108"/>
      <c r="B5" s="12"/>
      <c r="D5" s="101">
        <v>1</v>
      </c>
      <c r="E5" s="109">
        <f t="dataTable" ref="E5:L26" dt2D="1" dtr="1" r1="B2" r2="B1"/>
        <v>9.6999999999999993</v>
      </c>
      <c r="F5" s="109">
        <v>9.5</v>
      </c>
      <c r="G5" s="109">
        <v>9.6</v>
      </c>
      <c r="H5" s="109">
        <v>9.2999999999999989</v>
      </c>
      <c r="I5" s="109">
        <v>9.2000000000000011</v>
      </c>
      <c r="J5" s="109">
        <v>9.5</v>
      </c>
      <c r="K5" s="109">
        <v>9.2000000000000011</v>
      </c>
      <c r="L5" s="109">
        <v>9</v>
      </c>
      <c r="M5" s="12"/>
    </row>
    <row r="6" spans="1:13">
      <c r="A6" s="12"/>
      <c r="B6" s="12"/>
      <c r="D6" s="101">
        <v>2</v>
      </c>
      <c r="E6" s="109">
        <v>19.399999999999999</v>
      </c>
      <c r="F6" s="109">
        <v>19</v>
      </c>
      <c r="G6" s="109">
        <v>19.2</v>
      </c>
      <c r="H6" s="109">
        <v>18.599999999999998</v>
      </c>
      <c r="I6" s="109">
        <v>18.400000000000002</v>
      </c>
      <c r="J6" s="109">
        <v>19</v>
      </c>
      <c r="K6" s="109">
        <v>18.400000000000002</v>
      </c>
      <c r="L6" s="109">
        <v>18</v>
      </c>
      <c r="M6" s="12"/>
    </row>
    <row r="7" spans="1:13">
      <c r="A7" s="12"/>
      <c r="B7" s="12"/>
      <c r="C7" s="12"/>
      <c r="D7" s="101">
        <v>3</v>
      </c>
      <c r="E7" s="109">
        <v>29.099999999999998</v>
      </c>
      <c r="F7" s="109">
        <v>28.5</v>
      </c>
      <c r="G7" s="109">
        <v>28.799999999999997</v>
      </c>
      <c r="H7" s="109">
        <v>27.9</v>
      </c>
      <c r="I7" s="109">
        <v>27.6</v>
      </c>
      <c r="J7" s="109">
        <v>28.5</v>
      </c>
      <c r="K7" s="109">
        <v>27.6</v>
      </c>
      <c r="L7" s="109">
        <v>27</v>
      </c>
      <c r="M7" s="12"/>
    </row>
    <row r="8" spans="1:13">
      <c r="A8" s="12"/>
      <c r="B8" s="12"/>
      <c r="C8" s="12"/>
      <c r="D8" s="101">
        <v>4</v>
      </c>
      <c r="E8" s="109">
        <v>38.799999999999997</v>
      </c>
      <c r="F8" s="109">
        <v>38</v>
      </c>
      <c r="G8" s="109">
        <v>38.4</v>
      </c>
      <c r="H8" s="109">
        <v>37.199999999999996</v>
      </c>
      <c r="I8" s="109">
        <v>36.800000000000004</v>
      </c>
      <c r="J8" s="109">
        <v>38</v>
      </c>
      <c r="K8" s="109">
        <v>36.800000000000004</v>
      </c>
      <c r="L8" s="109">
        <v>36</v>
      </c>
      <c r="M8" s="12"/>
    </row>
    <row r="9" spans="1:13">
      <c r="A9" s="12"/>
      <c r="B9" s="12"/>
      <c r="C9" s="12"/>
      <c r="D9" s="101">
        <v>5</v>
      </c>
      <c r="E9" s="109">
        <v>48.5</v>
      </c>
      <c r="F9" s="109">
        <v>47.5</v>
      </c>
      <c r="G9" s="109">
        <v>48</v>
      </c>
      <c r="H9" s="109">
        <v>46.5</v>
      </c>
      <c r="I9" s="109">
        <v>46</v>
      </c>
      <c r="J9" s="109">
        <v>47.5</v>
      </c>
      <c r="K9" s="109">
        <v>46</v>
      </c>
      <c r="L9" s="109">
        <v>45</v>
      </c>
      <c r="M9" s="12"/>
    </row>
    <row r="10" spans="1:13">
      <c r="A10" s="12"/>
      <c r="B10" s="12"/>
      <c r="C10" s="12"/>
      <c r="D10" s="101">
        <v>6</v>
      </c>
      <c r="E10" s="109">
        <v>58.199999999999996</v>
      </c>
      <c r="F10" s="109">
        <v>57</v>
      </c>
      <c r="G10" s="109">
        <v>57.599999999999994</v>
      </c>
      <c r="H10" s="109">
        <v>55.8</v>
      </c>
      <c r="I10" s="109">
        <v>55.2</v>
      </c>
      <c r="J10" s="109">
        <v>57</v>
      </c>
      <c r="K10" s="109">
        <v>55.2</v>
      </c>
      <c r="L10" s="109">
        <v>54</v>
      </c>
      <c r="M10" s="12"/>
    </row>
    <row r="11" spans="1:13">
      <c r="A11" s="12"/>
      <c r="B11" s="12"/>
      <c r="C11" s="12"/>
      <c r="D11" s="101">
        <v>7</v>
      </c>
      <c r="E11" s="109">
        <v>67.899999999999991</v>
      </c>
      <c r="F11" s="109">
        <v>66.5</v>
      </c>
      <c r="G11" s="109">
        <v>67.2</v>
      </c>
      <c r="H11" s="109">
        <v>65.099999999999994</v>
      </c>
      <c r="I11" s="109">
        <v>64.400000000000006</v>
      </c>
      <c r="J11" s="109">
        <v>66.5</v>
      </c>
      <c r="K11" s="109">
        <v>64.400000000000006</v>
      </c>
      <c r="L11" s="109">
        <v>63</v>
      </c>
      <c r="M11" s="12"/>
    </row>
    <row r="12" spans="1:13">
      <c r="A12" s="12"/>
      <c r="B12" s="12"/>
      <c r="C12" s="12"/>
      <c r="D12" s="101">
        <v>8</v>
      </c>
      <c r="E12" s="109">
        <v>77.599999999999994</v>
      </c>
      <c r="F12" s="109">
        <v>76</v>
      </c>
      <c r="G12" s="109">
        <v>76.8</v>
      </c>
      <c r="H12" s="109">
        <v>74.399999999999991</v>
      </c>
      <c r="I12" s="109">
        <v>73.600000000000009</v>
      </c>
      <c r="J12" s="109">
        <v>76</v>
      </c>
      <c r="K12" s="109">
        <v>73.600000000000009</v>
      </c>
      <c r="L12" s="109">
        <v>72</v>
      </c>
      <c r="M12" s="12"/>
    </row>
    <row r="13" spans="1:13">
      <c r="A13" s="12"/>
      <c r="B13" s="12"/>
      <c r="C13" s="12"/>
      <c r="D13" s="101">
        <v>9</v>
      </c>
      <c r="E13" s="109">
        <v>87.3</v>
      </c>
      <c r="F13" s="109">
        <v>85.5</v>
      </c>
      <c r="G13" s="109">
        <v>86.399999999999991</v>
      </c>
      <c r="H13" s="109">
        <v>83.699999999999989</v>
      </c>
      <c r="I13" s="109">
        <v>82.8</v>
      </c>
      <c r="J13" s="109">
        <v>85.5</v>
      </c>
      <c r="K13" s="109">
        <v>82.8</v>
      </c>
      <c r="L13" s="109">
        <v>81</v>
      </c>
      <c r="M13" s="12"/>
    </row>
    <row r="14" spans="1:13">
      <c r="A14" s="12"/>
      <c r="B14" s="12"/>
      <c r="C14" s="12"/>
      <c r="D14" s="101">
        <v>10</v>
      </c>
      <c r="E14" s="109">
        <v>97</v>
      </c>
      <c r="F14" s="109">
        <v>95</v>
      </c>
      <c r="G14" s="109">
        <v>96</v>
      </c>
      <c r="H14" s="109">
        <v>93</v>
      </c>
      <c r="I14" s="109">
        <v>92</v>
      </c>
      <c r="J14" s="109">
        <v>95</v>
      </c>
      <c r="K14" s="109">
        <v>92</v>
      </c>
      <c r="L14" s="109">
        <v>90</v>
      </c>
      <c r="M14" s="12"/>
    </row>
    <row r="15" spans="1:13">
      <c r="A15" s="12"/>
      <c r="B15" s="12"/>
      <c r="C15" s="12"/>
      <c r="D15" s="101">
        <v>11</v>
      </c>
      <c r="E15" s="109">
        <v>106.7</v>
      </c>
      <c r="F15" s="109">
        <v>104.5</v>
      </c>
      <c r="G15" s="109">
        <v>105.6</v>
      </c>
      <c r="H15" s="109">
        <v>102.3</v>
      </c>
      <c r="I15" s="109">
        <v>101.2</v>
      </c>
      <c r="J15" s="109">
        <v>104.5</v>
      </c>
      <c r="K15" s="109">
        <v>101.2</v>
      </c>
      <c r="L15" s="109">
        <v>99</v>
      </c>
      <c r="M15" s="12"/>
    </row>
    <row r="16" spans="1:13">
      <c r="A16" s="12"/>
      <c r="B16" s="12"/>
      <c r="C16" s="12"/>
      <c r="D16" s="101">
        <v>12</v>
      </c>
      <c r="E16" s="109">
        <v>116.39999999999999</v>
      </c>
      <c r="F16" s="109">
        <v>114</v>
      </c>
      <c r="G16" s="109">
        <v>115.19999999999999</v>
      </c>
      <c r="H16" s="109">
        <v>111.6</v>
      </c>
      <c r="I16" s="109">
        <v>110.4</v>
      </c>
      <c r="J16" s="109">
        <v>114</v>
      </c>
      <c r="K16" s="109">
        <v>110.4</v>
      </c>
      <c r="L16" s="109">
        <v>108</v>
      </c>
      <c r="M16" s="12"/>
    </row>
    <row r="17" spans="1:13">
      <c r="A17" s="12"/>
      <c r="B17" s="12"/>
      <c r="C17" s="12"/>
      <c r="D17" s="101">
        <v>13</v>
      </c>
      <c r="E17" s="109">
        <v>126.1</v>
      </c>
      <c r="F17" s="109">
        <v>123.5</v>
      </c>
      <c r="G17" s="109">
        <v>124.8</v>
      </c>
      <c r="H17" s="109">
        <v>120.89999999999999</v>
      </c>
      <c r="I17" s="109">
        <v>119.60000000000001</v>
      </c>
      <c r="J17" s="109">
        <v>123.5</v>
      </c>
      <c r="K17" s="109">
        <v>119.60000000000001</v>
      </c>
      <c r="L17" s="109">
        <v>117</v>
      </c>
      <c r="M17" s="12"/>
    </row>
    <row r="18" spans="1:13">
      <c r="A18" s="12"/>
      <c r="B18" s="12"/>
      <c r="C18" s="12"/>
      <c r="D18" s="101">
        <v>14</v>
      </c>
      <c r="E18" s="109">
        <v>135.79999999999998</v>
      </c>
      <c r="F18" s="109">
        <v>133</v>
      </c>
      <c r="G18" s="109">
        <v>134.4</v>
      </c>
      <c r="H18" s="109">
        <v>130.19999999999999</v>
      </c>
      <c r="I18" s="109">
        <v>128.80000000000001</v>
      </c>
      <c r="J18" s="109">
        <v>133</v>
      </c>
      <c r="K18" s="109">
        <v>128.80000000000001</v>
      </c>
      <c r="L18" s="109">
        <v>126</v>
      </c>
      <c r="M18" s="12"/>
    </row>
    <row r="19" spans="1:13">
      <c r="A19" s="12"/>
      <c r="B19" s="12"/>
      <c r="C19" s="12"/>
      <c r="D19" s="101">
        <v>15</v>
      </c>
      <c r="E19" s="109">
        <v>145.5</v>
      </c>
      <c r="F19" s="109">
        <v>142.5</v>
      </c>
      <c r="G19" s="109">
        <v>144</v>
      </c>
      <c r="H19" s="109">
        <v>139.5</v>
      </c>
      <c r="I19" s="109">
        <v>138</v>
      </c>
      <c r="J19" s="109">
        <v>142.5</v>
      </c>
      <c r="K19" s="109">
        <v>138</v>
      </c>
      <c r="L19" s="109">
        <v>135</v>
      </c>
      <c r="M19" s="12"/>
    </row>
    <row r="20" spans="1:13">
      <c r="A20" s="12"/>
      <c r="B20" s="12"/>
      <c r="C20" s="12"/>
      <c r="D20" s="101">
        <v>16</v>
      </c>
      <c r="E20" s="109">
        <v>155.19999999999999</v>
      </c>
      <c r="F20" s="109">
        <v>152</v>
      </c>
      <c r="G20" s="109">
        <v>153.6</v>
      </c>
      <c r="H20" s="109">
        <v>148.79999999999998</v>
      </c>
      <c r="I20" s="109">
        <v>147.20000000000002</v>
      </c>
      <c r="J20" s="109">
        <v>152</v>
      </c>
      <c r="K20" s="109">
        <v>147.20000000000002</v>
      </c>
      <c r="L20" s="109">
        <v>144</v>
      </c>
      <c r="M20" s="12"/>
    </row>
    <row r="21" spans="1:13">
      <c r="A21" s="12"/>
      <c r="B21" s="12"/>
      <c r="C21" s="12"/>
      <c r="D21" s="101">
        <v>17</v>
      </c>
      <c r="E21" s="109">
        <v>164.9</v>
      </c>
      <c r="F21" s="109">
        <v>161.5</v>
      </c>
      <c r="G21" s="109">
        <v>163.19999999999999</v>
      </c>
      <c r="H21" s="109">
        <v>158.1</v>
      </c>
      <c r="I21" s="109">
        <v>156.4</v>
      </c>
      <c r="J21" s="109">
        <v>161.5</v>
      </c>
      <c r="K21" s="109">
        <v>156.4</v>
      </c>
      <c r="L21" s="109">
        <v>153</v>
      </c>
      <c r="M21" s="12"/>
    </row>
    <row r="22" spans="1:13">
      <c r="A22" s="12"/>
      <c r="B22" s="12"/>
      <c r="C22" s="12"/>
      <c r="D22" s="101">
        <v>18</v>
      </c>
      <c r="E22" s="109">
        <v>174.6</v>
      </c>
      <c r="F22" s="109">
        <v>171</v>
      </c>
      <c r="G22" s="109">
        <v>172.79999999999998</v>
      </c>
      <c r="H22" s="109">
        <v>167.39999999999998</v>
      </c>
      <c r="I22" s="109">
        <v>165.6</v>
      </c>
      <c r="J22" s="109">
        <v>171</v>
      </c>
      <c r="K22" s="109">
        <v>165.6</v>
      </c>
      <c r="L22" s="109">
        <v>162</v>
      </c>
      <c r="M22" s="12"/>
    </row>
    <row r="23" spans="1:13">
      <c r="A23" s="12"/>
      <c r="B23" s="12"/>
      <c r="C23" s="12"/>
      <c r="D23" s="101">
        <v>19</v>
      </c>
      <c r="E23" s="109">
        <v>184.29999999999998</v>
      </c>
      <c r="F23" s="109">
        <v>180.5</v>
      </c>
      <c r="G23" s="109">
        <v>182.4</v>
      </c>
      <c r="H23" s="109">
        <v>176.7</v>
      </c>
      <c r="I23" s="109">
        <v>174.8</v>
      </c>
      <c r="J23" s="109">
        <v>180.5</v>
      </c>
      <c r="K23" s="109">
        <v>174.8</v>
      </c>
      <c r="L23" s="109">
        <v>171</v>
      </c>
      <c r="M23" s="12"/>
    </row>
    <row r="24" spans="1:13">
      <c r="A24" s="12"/>
      <c r="B24" s="12"/>
      <c r="C24" s="12"/>
      <c r="D24" s="101">
        <v>20</v>
      </c>
      <c r="E24" s="109">
        <v>194</v>
      </c>
      <c r="F24" s="109">
        <v>190</v>
      </c>
      <c r="G24" s="109">
        <v>192</v>
      </c>
      <c r="H24" s="109">
        <v>186</v>
      </c>
      <c r="I24" s="109">
        <v>184</v>
      </c>
      <c r="J24" s="109">
        <v>190</v>
      </c>
      <c r="K24" s="109">
        <v>184</v>
      </c>
      <c r="L24" s="109">
        <v>180</v>
      </c>
      <c r="M24" s="12"/>
    </row>
    <row r="25" spans="1:13">
      <c r="A25" s="12"/>
      <c r="B25" s="12"/>
      <c r="C25" s="12"/>
      <c r="D25" s="101">
        <v>21</v>
      </c>
      <c r="E25" s="109">
        <v>203.7</v>
      </c>
      <c r="F25" s="109">
        <v>199.5</v>
      </c>
      <c r="G25" s="109">
        <v>201.6</v>
      </c>
      <c r="H25" s="109">
        <v>195.29999999999998</v>
      </c>
      <c r="I25" s="109">
        <v>193.20000000000002</v>
      </c>
      <c r="J25" s="109">
        <v>199.5</v>
      </c>
      <c r="K25" s="109">
        <v>193.20000000000002</v>
      </c>
      <c r="L25" s="109">
        <v>189</v>
      </c>
      <c r="M25" s="12"/>
    </row>
    <row r="26" spans="1:13">
      <c r="A26" s="12"/>
      <c r="B26" s="12"/>
      <c r="C26" s="12"/>
      <c r="D26" s="101">
        <v>22</v>
      </c>
      <c r="E26" s="109">
        <v>213.4</v>
      </c>
      <c r="F26" s="109">
        <v>209</v>
      </c>
      <c r="G26" s="109">
        <v>211.2</v>
      </c>
      <c r="H26" s="109">
        <v>204.6</v>
      </c>
      <c r="I26" s="109">
        <v>202.4</v>
      </c>
      <c r="J26" s="109">
        <v>209</v>
      </c>
      <c r="K26" s="109">
        <v>202.4</v>
      </c>
      <c r="L26" s="109">
        <v>198</v>
      </c>
      <c r="M26" s="12"/>
    </row>
  </sheetData>
  <mergeCells count="2">
    <mergeCell ref="D1:L1"/>
    <mergeCell ref="E2:L2"/>
  </mergeCells>
  <conditionalFormatting sqref="E5:L26 B1:B3">
    <cfRule type="expression" dxfId="26" priority="1">
      <formula>AND($E1=$B$3,B$1=$B$5)</formula>
    </cfRule>
  </conditionalFormatting>
  <pageMargins left="0.7" right="0.7" top="0.75" bottom="0.75" header="0.3" footer="0.3"/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DFE53-BFDD-47D8-A5A1-077F49C57847}">
  <sheetPr>
    <tabColor rgb="FF92D050"/>
  </sheetPr>
  <dimension ref="A1:T55"/>
  <sheetViews>
    <sheetView showGridLines="0" workbookViewId="0">
      <selection activeCell="B16" sqref="B16"/>
    </sheetView>
  </sheetViews>
  <sheetFormatPr defaultColWidth="10.28515625" defaultRowHeight="12.75"/>
  <cols>
    <col min="1" max="1" width="20.85546875" style="117" bestFit="1" customWidth="1"/>
    <col min="2" max="2" width="15.42578125" style="117" bestFit="1" customWidth="1"/>
    <col min="3" max="20" width="12.42578125" style="117" customWidth="1"/>
    <col min="21" max="21" width="16.140625" style="117" customWidth="1"/>
    <col min="22" max="16384" width="10.28515625" style="117"/>
  </cols>
  <sheetData>
    <row r="1" spans="1:20" ht="15.75">
      <c r="A1" s="454" t="s">
        <v>875</v>
      </c>
      <c r="B1" s="454"/>
      <c r="C1" s="454"/>
    </row>
    <row r="2" spans="1:20">
      <c r="A2" s="118" t="s">
        <v>876</v>
      </c>
      <c r="B2" s="118" t="s">
        <v>877</v>
      </c>
      <c r="C2" s="119" t="s">
        <v>878</v>
      </c>
    </row>
    <row r="3" spans="1:20">
      <c r="A3" s="120" t="s">
        <v>879</v>
      </c>
      <c r="B3" s="348">
        <f>100000000</f>
        <v>100000000</v>
      </c>
      <c r="C3" s="121">
        <v>0.25</v>
      </c>
    </row>
    <row r="4" spans="1:20">
      <c r="A4" s="120" t="s">
        <v>880</v>
      </c>
      <c r="B4" s="348">
        <v>150000000</v>
      </c>
      <c r="C4" s="121">
        <v>0.05</v>
      </c>
    </row>
    <row r="5" spans="1:20">
      <c r="A5" s="122"/>
    </row>
    <row r="6" spans="1:20" ht="15.75">
      <c r="A6" s="454" t="s">
        <v>881</v>
      </c>
      <c r="B6" s="454"/>
      <c r="C6" s="454"/>
      <c r="D6" s="454"/>
      <c r="E6" s="454"/>
      <c r="F6" s="454"/>
      <c r="G6" s="454"/>
      <c r="H6" s="454"/>
      <c r="I6" s="454"/>
      <c r="J6" s="454"/>
      <c r="K6" s="454"/>
      <c r="L6" s="454"/>
      <c r="M6" s="454"/>
      <c r="N6" s="454"/>
      <c r="O6" s="454"/>
    </row>
    <row r="7" spans="1:20">
      <c r="A7" s="123" t="s">
        <v>882</v>
      </c>
      <c r="B7" s="349">
        <v>0</v>
      </c>
      <c r="C7" s="349">
        <v>1</v>
      </c>
      <c r="D7" s="349">
        <v>2</v>
      </c>
      <c r="E7" s="349">
        <v>3</v>
      </c>
      <c r="F7" s="349">
        <v>4</v>
      </c>
      <c r="G7" s="349">
        <v>5</v>
      </c>
      <c r="H7" s="349">
        <v>6</v>
      </c>
      <c r="I7" s="349">
        <v>7</v>
      </c>
      <c r="J7" s="349">
        <v>8</v>
      </c>
      <c r="K7" s="349">
        <v>9</v>
      </c>
      <c r="L7" s="349">
        <v>10</v>
      </c>
      <c r="M7" s="349">
        <v>11</v>
      </c>
      <c r="N7" s="349">
        <v>12</v>
      </c>
      <c r="O7" s="349">
        <v>13</v>
      </c>
    </row>
    <row r="8" spans="1:20">
      <c r="A8" s="123" t="s">
        <v>224</v>
      </c>
      <c r="B8" s="348">
        <f>Доход</f>
        <v>100000000</v>
      </c>
      <c r="C8" s="348">
        <f t="shared" ref="C8:O8" si="0">B8*(1+$C$3)</f>
        <v>125000000</v>
      </c>
      <c r="D8" s="348">
        <f t="shared" si="0"/>
        <v>156250000</v>
      </c>
      <c r="E8" s="348">
        <f t="shared" si="0"/>
        <v>195312500</v>
      </c>
      <c r="F8" s="348">
        <f t="shared" si="0"/>
        <v>244140625</v>
      </c>
      <c r="G8" s="348">
        <f t="shared" si="0"/>
        <v>305175781.25</v>
      </c>
      <c r="H8" s="348">
        <f t="shared" si="0"/>
        <v>381469726.5625</v>
      </c>
      <c r="I8" s="348">
        <f t="shared" si="0"/>
        <v>476837158.203125</v>
      </c>
      <c r="J8" s="348">
        <f t="shared" si="0"/>
        <v>596046447.75390625</v>
      </c>
      <c r="K8" s="348">
        <f t="shared" si="0"/>
        <v>745058059.69238281</v>
      </c>
      <c r="L8" s="348">
        <f t="shared" si="0"/>
        <v>931322574.61547852</v>
      </c>
      <c r="M8" s="348">
        <f t="shared" si="0"/>
        <v>1164153218.2693481</v>
      </c>
      <c r="N8" s="348">
        <f t="shared" si="0"/>
        <v>1455191522.8366852</v>
      </c>
      <c r="O8" s="348">
        <f t="shared" si="0"/>
        <v>1818989403.5458565</v>
      </c>
      <c r="P8" s="125"/>
      <c r="Q8" s="125"/>
      <c r="R8" s="125"/>
      <c r="S8" s="125"/>
    </row>
    <row r="9" spans="1:20">
      <c r="A9" s="123" t="s">
        <v>883</v>
      </c>
      <c r="B9" s="348">
        <f>Издержки</f>
        <v>150000000</v>
      </c>
      <c r="C9" s="348">
        <f t="shared" ref="C9:O9" si="1">B9*(1+$C$4)</f>
        <v>157500000</v>
      </c>
      <c r="D9" s="348">
        <f t="shared" si="1"/>
        <v>165375000</v>
      </c>
      <c r="E9" s="348">
        <f t="shared" si="1"/>
        <v>173643750</v>
      </c>
      <c r="F9" s="348">
        <f t="shared" si="1"/>
        <v>182325937.5</v>
      </c>
      <c r="G9" s="348">
        <f t="shared" si="1"/>
        <v>191442234.375</v>
      </c>
      <c r="H9" s="348">
        <f t="shared" si="1"/>
        <v>201014346.09375</v>
      </c>
      <c r="I9" s="348">
        <f t="shared" si="1"/>
        <v>211065063.3984375</v>
      </c>
      <c r="J9" s="348">
        <f t="shared" si="1"/>
        <v>221618316.56835938</v>
      </c>
      <c r="K9" s="348">
        <f t="shared" si="1"/>
        <v>232699232.39677736</v>
      </c>
      <c r="L9" s="348">
        <f t="shared" si="1"/>
        <v>244334194.01661623</v>
      </c>
      <c r="M9" s="348">
        <f t="shared" si="1"/>
        <v>256550903.71744704</v>
      </c>
      <c r="N9" s="348">
        <f t="shared" si="1"/>
        <v>269378448.90331942</v>
      </c>
      <c r="O9" s="348">
        <f t="shared" si="1"/>
        <v>282847371.34848541</v>
      </c>
    </row>
    <row r="10" spans="1:20" ht="25.5">
      <c r="A10" s="126" t="s">
        <v>884</v>
      </c>
      <c r="B10" s="124"/>
      <c r="C10" s="124">
        <f>IF(AND(B8&lt;B9,C8&gt;C9),C7,0)</f>
        <v>0</v>
      </c>
      <c r="D10" s="124">
        <f t="shared" ref="D10:O10" si="2">IF(AND(C8&lt;C9,D8&gt;D9),D7,0)</f>
        <v>0</v>
      </c>
      <c r="E10" s="124">
        <f t="shared" si="2"/>
        <v>3</v>
      </c>
      <c r="F10" s="124">
        <f t="shared" si="2"/>
        <v>0</v>
      </c>
      <c r="G10" s="124">
        <f t="shared" si="2"/>
        <v>0</v>
      </c>
      <c r="H10" s="124">
        <f t="shared" si="2"/>
        <v>0</v>
      </c>
      <c r="I10" s="124">
        <f t="shared" si="2"/>
        <v>0</v>
      </c>
      <c r="J10" s="124">
        <f t="shared" si="2"/>
        <v>0</v>
      </c>
      <c r="K10" s="124">
        <f t="shared" si="2"/>
        <v>0</v>
      </c>
      <c r="L10" s="124">
        <f t="shared" si="2"/>
        <v>0</v>
      </c>
      <c r="M10" s="124">
        <f t="shared" si="2"/>
        <v>0</v>
      </c>
      <c r="N10" s="124">
        <f t="shared" si="2"/>
        <v>0</v>
      </c>
      <c r="O10" s="124">
        <f t="shared" si="2"/>
        <v>0</v>
      </c>
    </row>
    <row r="12" spans="1:20" ht="28.5" customHeight="1">
      <c r="A12" s="455" t="s">
        <v>885</v>
      </c>
      <c r="B12" s="455"/>
      <c r="C12" s="455"/>
      <c r="D12" s="455"/>
      <c r="E12" s="455"/>
      <c r="F12" s="455"/>
      <c r="G12" s="455"/>
      <c r="H12" s="455"/>
      <c r="I12" s="455"/>
      <c r="J12" s="455"/>
      <c r="K12" s="455"/>
      <c r="L12" s="455"/>
      <c r="M12" s="455"/>
    </row>
    <row r="13" spans="1:20">
      <c r="A13" s="118" t="s">
        <v>886</v>
      </c>
      <c r="B13" s="456" t="s">
        <v>887</v>
      </c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  <c r="S13" s="456"/>
      <c r="T13" s="456"/>
    </row>
    <row r="14" spans="1:20">
      <c r="A14" s="127">
        <f>IF(SUM(C10:O10)&gt;0,SUM(C10:O10),"УБ не достичь")</f>
        <v>3</v>
      </c>
      <c r="B14" s="128">
        <v>0.02</v>
      </c>
      <c r="C14" s="128">
        <v>0.03</v>
      </c>
      <c r="D14" s="128">
        <v>0.04</v>
      </c>
      <c r="E14" s="128">
        <v>0.05</v>
      </c>
      <c r="F14" s="128">
        <v>0.06</v>
      </c>
      <c r="G14" s="128">
        <v>7.0000000000000007E-2</v>
      </c>
      <c r="H14" s="128">
        <v>0.08</v>
      </c>
      <c r="I14" s="128">
        <v>0.09</v>
      </c>
      <c r="J14" s="128">
        <v>0.1</v>
      </c>
      <c r="K14" s="128">
        <v>0.11</v>
      </c>
      <c r="L14" s="128">
        <v>0.12</v>
      </c>
      <c r="M14" s="128">
        <v>0.13</v>
      </c>
      <c r="N14" s="128">
        <v>0.14000000000000001</v>
      </c>
      <c r="O14" s="128">
        <v>0.15</v>
      </c>
      <c r="P14" s="128">
        <v>0.16</v>
      </c>
      <c r="Q14" s="128">
        <v>0.17</v>
      </c>
      <c r="R14" s="128">
        <v>0.18</v>
      </c>
      <c r="S14" s="128">
        <v>0.19</v>
      </c>
      <c r="T14" s="128">
        <v>0.2</v>
      </c>
    </row>
    <row r="15" spans="1:20">
      <c r="A15" s="128">
        <v>0.1</v>
      </c>
      <c r="B15" s="129">
        <f t="dataTable" ref="B15:T55" dt2D="1" dtr="1" r1="C4" r2="C3"/>
        <v>6</v>
      </c>
      <c r="C15" s="129">
        <v>7</v>
      </c>
      <c r="D15" s="129">
        <v>8</v>
      </c>
      <c r="E15" s="129">
        <v>9</v>
      </c>
      <c r="F15" s="129">
        <v>11</v>
      </c>
      <c r="G15" s="129" t="str">
        <v>УБ не достичь</v>
      </c>
      <c r="H15" s="129" t="str">
        <v>УБ не достичь</v>
      </c>
      <c r="I15" s="129" t="str">
        <v>УБ не достичь</v>
      </c>
      <c r="J15" s="129" t="str">
        <v>УБ не достичь</v>
      </c>
      <c r="K15" s="129" t="str">
        <v>УБ не достичь</v>
      </c>
      <c r="L15" s="129" t="str">
        <v>УБ не достичь</v>
      </c>
      <c r="M15" s="129" t="str">
        <v>УБ не достичь</v>
      </c>
      <c r="N15" s="129" t="str">
        <v>УБ не достичь</v>
      </c>
      <c r="O15" s="129" t="str">
        <v>УБ не достичь</v>
      </c>
      <c r="P15" s="129" t="str">
        <v>УБ не достичь</v>
      </c>
      <c r="Q15" s="129" t="str">
        <v>УБ не достичь</v>
      </c>
      <c r="R15" s="129" t="str">
        <v>УБ не достичь</v>
      </c>
      <c r="S15" s="129" t="str">
        <v>УБ не достичь</v>
      </c>
      <c r="T15" s="129" t="str">
        <v>УБ не достичь</v>
      </c>
    </row>
    <row r="16" spans="1:20">
      <c r="A16" s="128">
        <v>0.11</v>
      </c>
      <c r="B16" s="129">
        <v>5</v>
      </c>
      <c r="C16" s="129">
        <v>6</v>
      </c>
      <c r="D16" s="129">
        <v>7</v>
      </c>
      <c r="E16" s="129">
        <v>8</v>
      </c>
      <c r="F16" s="129">
        <v>9</v>
      </c>
      <c r="G16" s="129">
        <v>12</v>
      </c>
      <c r="H16" s="129" t="str">
        <v>УБ не достичь</v>
      </c>
      <c r="I16" s="129" t="str">
        <v>УБ не достичь</v>
      </c>
      <c r="J16" s="129" t="str">
        <v>УБ не достичь</v>
      </c>
      <c r="K16" s="129" t="str">
        <v>УБ не достичь</v>
      </c>
      <c r="L16" s="129" t="str">
        <v>УБ не достичь</v>
      </c>
      <c r="M16" s="129" t="str">
        <v>УБ не достичь</v>
      </c>
      <c r="N16" s="129" t="str">
        <v>УБ не достичь</v>
      </c>
      <c r="O16" s="129" t="str">
        <v>УБ не достичь</v>
      </c>
      <c r="P16" s="129" t="str">
        <v>УБ не достичь</v>
      </c>
      <c r="Q16" s="129" t="str">
        <v>УБ не достичь</v>
      </c>
      <c r="R16" s="129" t="str">
        <v>УБ не достичь</v>
      </c>
      <c r="S16" s="129" t="str">
        <v>УБ не достичь</v>
      </c>
      <c r="T16" s="129" t="str">
        <v>УБ не достичь</v>
      </c>
    </row>
    <row r="17" spans="1:20">
      <c r="A17" s="128">
        <v>0.12</v>
      </c>
      <c r="B17" s="129">
        <v>5</v>
      </c>
      <c r="C17" s="129">
        <v>5</v>
      </c>
      <c r="D17" s="129">
        <v>6</v>
      </c>
      <c r="E17" s="129">
        <v>7</v>
      </c>
      <c r="F17" s="129">
        <v>8</v>
      </c>
      <c r="G17" s="129">
        <v>9</v>
      </c>
      <c r="H17" s="129">
        <v>12</v>
      </c>
      <c r="I17" s="129" t="str">
        <v>УБ не достичь</v>
      </c>
      <c r="J17" s="129" t="str">
        <v>УБ не достичь</v>
      </c>
      <c r="K17" s="129" t="str">
        <v>УБ не достичь</v>
      </c>
      <c r="L17" s="129" t="str">
        <v>УБ не достичь</v>
      </c>
      <c r="M17" s="129" t="str">
        <v>УБ не достичь</v>
      </c>
      <c r="N17" s="129" t="str">
        <v>УБ не достичь</v>
      </c>
      <c r="O17" s="129" t="str">
        <v>УБ не достичь</v>
      </c>
      <c r="P17" s="129" t="str">
        <v>УБ не достичь</v>
      </c>
      <c r="Q17" s="129" t="str">
        <v>УБ не достичь</v>
      </c>
      <c r="R17" s="129" t="str">
        <v>УБ не достичь</v>
      </c>
      <c r="S17" s="129" t="str">
        <v>УБ не достичь</v>
      </c>
      <c r="T17" s="129" t="str">
        <v>УБ не достичь</v>
      </c>
    </row>
    <row r="18" spans="1:20">
      <c r="A18" s="128">
        <v>0.13</v>
      </c>
      <c r="B18" s="129">
        <v>4</v>
      </c>
      <c r="C18" s="129">
        <v>5</v>
      </c>
      <c r="D18" s="129">
        <v>5</v>
      </c>
      <c r="E18" s="129">
        <v>6</v>
      </c>
      <c r="F18" s="129">
        <v>7</v>
      </c>
      <c r="G18" s="129">
        <v>8</v>
      </c>
      <c r="H18" s="129">
        <v>9</v>
      </c>
      <c r="I18" s="129">
        <v>12</v>
      </c>
      <c r="J18" s="129" t="str">
        <v>УБ не достичь</v>
      </c>
      <c r="K18" s="129" t="str">
        <v>УБ не достичь</v>
      </c>
      <c r="L18" s="129" t="str">
        <v>УБ не достичь</v>
      </c>
      <c r="M18" s="129" t="str">
        <v>УБ не достичь</v>
      </c>
      <c r="N18" s="129" t="str">
        <v>УБ не достичь</v>
      </c>
      <c r="O18" s="129" t="str">
        <v>УБ не достичь</v>
      </c>
      <c r="P18" s="129" t="str">
        <v>УБ не достичь</v>
      </c>
      <c r="Q18" s="129" t="str">
        <v>УБ не достичь</v>
      </c>
      <c r="R18" s="129" t="str">
        <v>УБ не достичь</v>
      </c>
      <c r="S18" s="129" t="str">
        <v>УБ не достичь</v>
      </c>
      <c r="T18" s="129" t="str">
        <v>УБ не достичь</v>
      </c>
    </row>
    <row r="19" spans="1:20">
      <c r="A19" s="128">
        <v>0.14000000000000001</v>
      </c>
      <c r="B19" s="129">
        <v>4</v>
      </c>
      <c r="C19" s="129">
        <v>4</v>
      </c>
      <c r="D19" s="129">
        <v>5</v>
      </c>
      <c r="E19" s="129">
        <v>5</v>
      </c>
      <c r="F19" s="129">
        <v>6</v>
      </c>
      <c r="G19" s="129">
        <v>7</v>
      </c>
      <c r="H19" s="129">
        <v>8</v>
      </c>
      <c r="I19" s="129">
        <v>10</v>
      </c>
      <c r="J19" s="129">
        <v>12</v>
      </c>
      <c r="K19" s="129" t="str">
        <v>УБ не достичь</v>
      </c>
      <c r="L19" s="129" t="str">
        <v>УБ не достичь</v>
      </c>
      <c r="M19" s="129" t="str">
        <v>УБ не достичь</v>
      </c>
      <c r="N19" s="129" t="str">
        <v>УБ не достичь</v>
      </c>
      <c r="O19" s="129" t="str">
        <v>УБ не достичь</v>
      </c>
      <c r="P19" s="129" t="str">
        <v>УБ не достичь</v>
      </c>
      <c r="Q19" s="129" t="str">
        <v>УБ не достичь</v>
      </c>
      <c r="R19" s="129" t="str">
        <v>УБ не достичь</v>
      </c>
      <c r="S19" s="129" t="str">
        <v>УБ не достичь</v>
      </c>
      <c r="T19" s="129" t="str">
        <v>УБ не достичь</v>
      </c>
    </row>
    <row r="20" spans="1:20">
      <c r="A20" s="128">
        <v>0.15</v>
      </c>
      <c r="B20" s="129">
        <v>4</v>
      </c>
      <c r="C20" s="129">
        <v>4</v>
      </c>
      <c r="D20" s="129">
        <v>5</v>
      </c>
      <c r="E20" s="129">
        <v>5</v>
      </c>
      <c r="F20" s="129">
        <v>5</v>
      </c>
      <c r="G20" s="129">
        <v>6</v>
      </c>
      <c r="H20" s="129">
        <v>7</v>
      </c>
      <c r="I20" s="129">
        <v>8</v>
      </c>
      <c r="J20" s="129">
        <v>10</v>
      </c>
      <c r="K20" s="129">
        <v>12</v>
      </c>
      <c r="L20" s="129" t="str">
        <v>УБ не достичь</v>
      </c>
      <c r="M20" s="129" t="str">
        <v>УБ не достичь</v>
      </c>
      <c r="N20" s="129" t="str">
        <v>УБ не достичь</v>
      </c>
      <c r="O20" s="129" t="str">
        <v>УБ не достичь</v>
      </c>
      <c r="P20" s="129" t="str">
        <v>УБ не достичь</v>
      </c>
      <c r="Q20" s="129" t="str">
        <v>УБ не достичь</v>
      </c>
      <c r="R20" s="129" t="str">
        <v>УБ не достичь</v>
      </c>
      <c r="S20" s="129" t="str">
        <v>УБ не достичь</v>
      </c>
      <c r="T20" s="129" t="str">
        <v>УБ не достичь</v>
      </c>
    </row>
    <row r="21" spans="1:20">
      <c r="A21" s="128">
        <v>0.16</v>
      </c>
      <c r="B21" s="129">
        <v>4</v>
      </c>
      <c r="C21" s="129">
        <v>4</v>
      </c>
      <c r="D21" s="129">
        <v>4</v>
      </c>
      <c r="E21" s="129">
        <v>5</v>
      </c>
      <c r="F21" s="129">
        <v>5</v>
      </c>
      <c r="G21" s="129">
        <v>6</v>
      </c>
      <c r="H21" s="129">
        <v>6</v>
      </c>
      <c r="I21" s="129">
        <v>7</v>
      </c>
      <c r="J21" s="129">
        <v>8</v>
      </c>
      <c r="K21" s="129">
        <v>10</v>
      </c>
      <c r="L21" s="129">
        <v>12</v>
      </c>
      <c r="M21" s="129" t="str">
        <v>УБ не достичь</v>
      </c>
      <c r="N21" s="129" t="str">
        <v>УБ не достичь</v>
      </c>
      <c r="O21" s="129" t="str">
        <v>УБ не достичь</v>
      </c>
      <c r="P21" s="129" t="str">
        <v>УБ не достичь</v>
      </c>
      <c r="Q21" s="129" t="str">
        <v>УБ не достичь</v>
      </c>
      <c r="R21" s="129" t="str">
        <v>УБ не достичь</v>
      </c>
      <c r="S21" s="129" t="str">
        <v>УБ не достичь</v>
      </c>
      <c r="T21" s="129" t="str">
        <v>УБ не достичь</v>
      </c>
    </row>
    <row r="22" spans="1:20">
      <c r="A22" s="128">
        <v>0.17</v>
      </c>
      <c r="B22" s="129">
        <v>3</v>
      </c>
      <c r="C22" s="129">
        <v>4</v>
      </c>
      <c r="D22" s="129">
        <v>4</v>
      </c>
      <c r="E22" s="129">
        <v>4</v>
      </c>
      <c r="F22" s="129">
        <v>5</v>
      </c>
      <c r="G22" s="129">
        <v>5</v>
      </c>
      <c r="H22" s="129">
        <v>6</v>
      </c>
      <c r="I22" s="129">
        <v>6</v>
      </c>
      <c r="J22" s="129">
        <v>7</v>
      </c>
      <c r="K22" s="129">
        <v>8</v>
      </c>
      <c r="L22" s="129">
        <v>10</v>
      </c>
      <c r="M22" s="129">
        <v>12</v>
      </c>
      <c r="N22" s="129" t="str">
        <v>УБ не достичь</v>
      </c>
      <c r="O22" s="129" t="str">
        <v>УБ не достичь</v>
      </c>
      <c r="P22" s="129" t="str">
        <v>УБ не достичь</v>
      </c>
      <c r="Q22" s="129" t="str">
        <v>УБ не достичь</v>
      </c>
      <c r="R22" s="129" t="str">
        <v>УБ не достичь</v>
      </c>
      <c r="S22" s="129" t="str">
        <v>УБ не достичь</v>
      </c>
      <c r="T22" s="129" t="str">
        <v>УБ не достичь</v>
      </c>
    </row>
    <row r="23" spans="1:20">
      <c r="A23" s="128">
        <v>0.18</v>
      </c>
      <c r="B23" s="129">
        <v>3</v>
      </c>
      <c r="C23" s="129">
        <v>3</v>
      </c>
      <c r="D23" s="129">
        <v>4</v>
      </c>
      <c r="E23" s="129">
        <v>4</v>
      </c>
      <c r="F23" s="129">
        <v>4</v>
      </c>
      <c r="G23" s="129">
        <v>5</v>
      </c>
      <c r="H23" s="129">
        <v>5</v>
      </c>
      <c r="I23" s="129">
        <v>6</v>
      </c>
      <c r="J23" s="129">
        <v>6</v>
      </c>
      <c r="K23" s="129">
        <v>7</v>
      </c>
      <c r="L23" s="129">
        <v>8</v>
      </c>
      <c r="M23" s="129">
        <v>10</v>
      </c>
      <c r="N23" s="129">
        <v>12</v>
      </c>
      <c r="O23" s="129" t="str">
        <v>УБ не достичь</v>
      </c>
      <c r="P23" s="129" t="str">
        <v>УБ не достичь</v>
      </c>
      <c r="Q23" s="129" t="str">
        <v>УБ не достичь</v>
      </c>
      <c r="R23" s="129" t="str">
        <v>УБ не достичь</v>
      </c>
      <c r="S23" s="129" t="str">
        <v>УБ не достичь</v>
      </c>
      <c r="T23" s="129" t="str">
        <v>УБ не достичь</v>
      </c>
    </row>
    <row r="24" spans="1:20">
      <c r="A24" s="128">
        <v>0.19</v>
      </c>
      <c r="B24" s="129">
        <v>3</v>
      </c>
      <c r="C24" s="129">
        <v>3</v>
      </c>
      <c r="D24" s="129">
        <v>4</v>
      </c>
      <c r="E24" s="129">
        <v>4</v>
      </c>
      <c r="F24" s="129">
        <v>4</v>
      </c>
      <c r="G24" s="129">
        <v>4</v>
      </c>
      <c r="H24" s="129">
        <v>5</v>
      </c>
      <c r="I24" s="129">
        <v>5</v>
      </c>
      <c r="J24" s="129">
        <v>6</v>
      </c>
      <c r="K24" s="129">
        <v>6</v>
      </c>
      <c r="L24" s="129">
        <v>7</v>
      </c>
      <c r="M24" s="129">
        <v>8</v>
      </c>
      <c r="N24" s="129">
        <v>10</v>
      </c>
      <c r="O24" s="129">
        <v>12</v>
      </c>
      <c r="P24" s="129" t="str">
        <v>УБ не достичь</v>
      </c>
      <c r="Q24" s="129" t="str">
        <v>УБ не достичь</v>
      </c>
      <c r="R24" s="129" t="str">
        <v>УБ не достичь</v>
      </c>
      <c r="S24" s="129" t="str">
        <v>УБ не достичь</v>
      </c>
      <c r="T24" s="129" t="str">
        <v>УБ не достичь</v>
      </c>
    </row>
    <row r="25" spans="1:20">
      <c r="A25" s="128">
        <v>0.2</v>
      </c>
      <c r="B25" s="129">
        <v>3</v>
      </c>
      <c r="C25" s="129">
        <v>3</v>
      </c>
      <c r="D25" s="129">
        <v>3</v>
      </c>
      <c r="E25" s="129">
        <v>4</v>
      </c>
      <c r="F25" s="129">
        <v>4</v>
      </c>
      <c r="G25" s="129">
        <v>4</v>
      </c>
      <c r="H25" s="129">
        <v>4</v>
      </c>
      <c r="I25" s="129">
        <v>5</v>
      </c>
      <c r="J25" s="129">
        <v>5</v>
      </c>
      <c r="K25" s="129">
        <v>6</v>
      </c>
      <c r="L25" s="129">
        <v>6</v>
      </c>
      <c r="M25" s="129">
        <v>7</v>
      </c>
      <c r="N25" s="129">
        <v>8</v>
      </c>
      <c r="O25" s="129">
        <v>10</v>
      </c>
      <c r="P25" s="129">
        <v>12</v>
      </c>
      <c r="Q25" s="129" t="str">
        <v>УБ не достичь</v>
      </c>
      <c r="R25" s="129" t="str">
        <v>УБ не достичь</v>
      </c>
      <c r="S25" s="129" t="str">
        <v>УБ не достичь</v>
      </c>
      <c r="T25" s="129" t="str">
        <v>УБ не достичь</v>
      </c>
    </row>
    <row r="26" spans="1:20">
      <c r="A26" s="128">
        <v>0.21</v>
      </c>
      <c r="B26" s="129">
        <v>3</v>
      </c>
      <c r="C26" s="129">
        <v>3</v>
      </c>
      <c r="D26" s="129">
        <v>3</v>
      </c>
      <c r="E26" s="129">
        <v>3</v>
      </c>
      <c r="F26" s="129">
        <v>4</v>
      </c>
      <c r="G26" s="129">
        <v>4</v>
      </c>
      <c r="H26" s="129">
        <v>4</v>
      </c>
      <c r="I26" s="129">
        <v>4</v>
      </c>
      <c r="J26" s="129">
        <v>5</v>
      </c>
      <c r="K26" s="129">
        <v>5</v>
      </c>
      <c r="L26" s="129">
        <v>6</v>
      </c>
      <c r="M26" s="129">
        <v>6</v>
      </c>
      <c r="N26" s="129">
        <v>7</v>
      </c>
      <c r="O26" s="129">
        <v>8</v>
      </c>
      <c r="P26" s="129">
        <v>10</v>
      </c>
      <c r="Q26" s="129">
        <v>13</v>
      </c>
      <c r="R26" s="129" t="str">
        <v>УБ не достичь</v>
      </c>
      <c r="S26" s="129" t="str">
        <v>УБ не достичь</v>
      </c>
      <c r="T26" s="129" t="str">
        <v>УБ не достичь</v>
      </c>
    </row>
    <row r="27" spans="1:20">
      <c r="A27" s="128">
        <v>0.22</v>
      </c>
      <c r="B27" s="129">
        <v>3</v>
      </c>
      <c r="C27" s="129">
        <v>3</v>
      </c>
      <c r="D27" s="129">
        <v>3</v>
      </c>
      <c r="E27" s="129">
        <v>3</v>
      </c>
      <c r="F27" s="129">
        <v>3</v>
      </c>
      <c r="G27" s="129">
        <v>4</v>
      </c>
      <c r="H27" s="129">
        <v>4</v>
      </c>
      <c r="I27" s="129">
        <v>4</v>
      </c>
      <c r="J27" s="129">
        <v>4</v>
      </c>
      <c r="K27" s="129">
        <v>5</v>
      </c>
      <c r="L27" s="129">
        <v>5</v>
      </c>
      <c r="M27" s="129">
        <v>6</v>
      </c>
      <c r="N27" s="129">
        <v>6</v>
      </c>
      <c r="O27" s="129">
        <v>7</v>
      </c>
      <c r="P27" s="129">
        <v>9</v>
      </c>
      <c r="Q27" s="129">
        <v>10</v>
      </c>
      <c r="R27" s="129">
        <v>13</v>
      </c>
      <c r="S27" s="129" t="str">
        <v>УБ не достичь</v>
      </c>
      <c r="T27" s="129" t="str">
        <v>УБ не достичь</v>
      </c>
    </row>
    <row r="28" spans="1:20">
      <c r="A28" s="128">
        <v>0.23</v>
      </c>
      <c r="B28" s="129">
        <v>3</v>
      </c>
      <c r="C28" s="129">
        <v>3</v>
      </c>
      <c r="D28" s="129">
        <v>3</v>
      </c>
      <c r="E28" s="129">
        <v>3</v>
      </c>
      <c r="F28" s="129">
        <v>3</v>
      </c>
      <c r="G28" s="129">
        <v>3</v>
      </c>
      <c r="H28" s="129">
        <v>4</v>
      </c>
      <c r="I28" s="129">
        <v>4</v>
      </c>
      <c r="J28" s="129">
        <v>4</v>
      </c>
      <c r="K28" s="129">
        <v>4</v>
      </c>
      <c r="L28" s="129">
        <v>5</v>
      </c>
      <c r="M28" s="129">
        <v>5</v>
      </c>
      <c r="N28" s="129">
        <v>6</v>
      </c>
      <c r="O28" s="129">
        <v>7</v>
      </c>
      <c r="P28" s="129">
        <v>7</v>
      </c>
      <c r="Q28" s="129">
        <v>9</v>
      </c>
      <c r="R28" s="129">
        <v>10</v>
      </c>
      <c r="S28" s="129">
        <v>13</v>
      </c>
      <c r="T28" s="129" t="str">
        <v>УБ не достичь</v>
      </c>
    </row>
    <row r="29" spans="1:20">
      <c r="A29" s="128">
        <v>0.24</v>
      </c>
      <c r="B29" s="129">
        <v>3</v>
      </c>
      <c r="C29" s="129">
        <v>3</v>
      </c>
      <c r="D29" s="129">
        <v>3</v>
      </c>
      <c r="E29" s="129">
        <v>3</v>
      </c>
      <c r="F29" s="129">
        <v>3</v>
      </c>
      <c r="G29" s="129">
        <v>3</v>
      </c>
      <c r="H29" s="129">
        <v>3</v>
      </c>
      <c r="I29" s="129">
        <v>4</v>
      </c>
      <c r="J29" s="129">
        <v>4</v>
      </c>
      <c r="K29" s="129">
        <v>4</v>
      </c>
      <c r="L29" s="129">
        <v>4</v>
      </c>
      <c r="M29" s="129">
        <v>5</v>
      </c>
      <c r="N29" s="129">
        <v>5</v>
      </c>
      <c r="O29" s="129">
        <v>6</v>
      </c>
      <c r="P29" s="129">
        <v>7</v>
      </c>
      <c r="Q29" s="129">
        <v>7</v>
      </c>
      <c r="R29" s="129">
        <v>9</v>
      </c>
      <c r="S29" s="129">
        <v>10</v>
      </c>
      <c r="T29" s="129">
        <v>13</v>
      </c>
    </row>
    <row r="30" spans="1:20">
      <c r="A30" s="128">
        <v>0.25</v>
      </c>
      <c r="B30" s="129">
        <v>2</v>
      </c>
      <c r="C30" s="129">
        <v>3</v>
      </c>
      <c r="D30" s="129">
        <v>3</v>
      </c>
      <c r="E30" s="129">
        <v>3</v>
      </c>
      <c r="F30" s="129">
        <v>3</v>
      </c>
      <c r="G30" s="129">
        <v>3</v>
      </c>
      <c r="H30" s="129">
        <v>3</v>
      </c>
      <c r="I30" s="129">
        <v>3</v>
      </c>
      <c r="J30" s="129">
        <v>4</v>
      </c>
      <c r="K30" s="129">
        <v>4</v>
      </c>
      <c r="L30" s="129">
        <v>4</v>
      </c>
      <c r="M30" s="129">
        <v>5</v>
      </c>
      <c r="N30" s="129">
        <v>5</v>
      </c>
      <c r="O30" s="129">
        <v>5</v>
      </c>
      <c r="P30" s="129">
        <v>6</v>
      </c>
      <c r="Q30" s="129">
        <v>7</v>
      </c>
      <c r="R30" s="129">
        <v>8</v>
      </c>
      <c r="S30" s="129">
        <v>9</v>
      </c>
      <c r="T30" s="129">
        <v>10</v>
      </c>
    </row>
    <row r="31" spans="1:20">
      <c r="A31" s="128">
        <v>0.26</v>
      </c>
      <c r="B31" s="129">
        <v>2</v>
      </c>
      <c r="C31" s="129">
        <v>3</v>
      </c>
      <c r="D31" s="129">
        <v>3</v>
      </c>
      <c r="E31" s="129">
        <v>3</v>
      </c>
      <c r="F31" s="129">
        <v>3</v>
      </c>
      <c r="G31" s="129">
        <v>3</v>
      </c>
      <c r="H31" s="129">
        <v>3</v>
      </c>
      <c r="I31" s="129">
        <v>3</v>
      </c>
      <c r="J31" s="129">
        <v>3</v>
      </c>
      <c r="K31" s="129">
        <v>4</v>
      </c>
      <c r="L31" s="129">
        <v>4</v>
      </c>
      <c r="M31" s="129">
        <v>4</v>
      </c>
      <c r="N31" s="129">
        <v>5</v>
      </c>
      <c r="O31" s="129">
        <v>5</v>
      </c>
      <c r="P31" s="129">
        <v>5</v>
      </c>
      <c r="Q31" s="129">
        <v>6</v>
      </c>
      <c r="R31" s="129">
        <v>7</v>
      </c>
      <c r="S31" s="129">
        <v>8</v>
      </c>
      <c r="T31" s="129">
        <v>9</v>
      </c>
    </row>
    <row r="32" spans="1:20">
      <c r="A32" s="128">
        <v>0.27</v>
      </c>
      <c r="B32" s="129">
        <v>2</v>
      </c>
      <c r="C32" s="129">
        <v>2</v>
      </c>
      <c r="D32" s="129">
        <v>3</v>
      </c>
      <c r="E32" s="129">
        <v>3</v>
      </c>
      <c r="F32" s="129">
        <v>3</v>
      </c>
      <c r="G32" s="129">
        <v>3</v>
      </c>
      <c r="H32" s="129">
        <v>3</v>
      </c>
      <c r="I32" s="129">
        <v>3</v>
      </c>
      <c r="J32" s="129">
        <v>3</v>
      </c>
      <c r="K32" s="129">
        <v>4</v>
      </c>
      <c r="L32" s="129">
        <v>4</v>
      </c>
      <c r="M32" s="129">
        <v>4</v>
      </c>
      <c r="N32" s="129">
        <v>4</v>
      </c>
      <c r="O32" s="129">
        <v>5</v>
      </c>
      <c r="P32" s="129">
        <v>5</v>
      </c>
      <c r="Q32" s="129">
        <v>5</v>
      </c>
      <c r="R32" s="129">
        <v>6</v>
      </c>
      <c r="S32" s="129">
        <v>7</v>
      </c>
      <c r="T32" s="129">
        <v>8</v>
      </c>
    </row>
    <row r="33" spans="1:20">
      <c r="A33" s="128">
        <v>0.28000000000000003</v>
      </c>
      <c r="B33" s="129">
        <v>2</v>
      </c>
      <c r="C33" s="129">
        <v>2</v>
      </c>
      <c r="D33" s="129">
        <v>2</v>
      </c>
      <c r="E33" s="129">
        <v>3</v>
      </c>
      <c r="F33" s="129">
        <v>3</v>
      </c>
      <c r="G33" s="129">
        <v>3</v>
      </c>
      <c r="H33" s="129">
        <v>3</v>
      </c>
      <c r="I33" s="129">
        <v>3</v>
      </c>
      <c r="J33" s="129">
        <v>3</v>
      </c>
      <c r="K33" s="129">
        <v>3</v>
      </c>
      <c r="L33" s="129">
        <v>4</v>
      </c>
      <c r="M33" s="129">
        <v>4</v>
      </c>
      <c r="N33" s="129">
        <v>4</v>
      </c>
      <c r="O33" s="129">
        <v>4</v>
      </c>
      <c r="P33" s="129">
        <v>5</v>
      </c>
      <c r="Q33" s="129">
        <v>5</v>
      </c>
      <c r="R33" s="129">
        <v>5</v>
      </c>
      <c r="S33" s="129">
        <v>6</v>
      </c>
      <c r="T33" s="129">
        <v>7</v>
      </c>
    </row>
    <row r="34" spans="1:20">
      <c r="A34" s="128">
        <v>0.28999999999999998</v>
      </c>
      <c r="B34" s="129">
        <v>2</v>
      </c>
      <c r="C34" s="129">
        <v>2</v>
      </c>
      <c r="D34" s="129">
        <v>2</v>
      </c>
      <c r="E34" s="129">
        <v>2</v>
      </c>
      <c r="F34" s="129">
        <v>3</v>
      </c>
      <c r="G34" s="129">
        <v>3</v>
      </c>
      <c r="H34" s="129">
        <v>3</v>
      </c>
      <c r="I34" s="129">
        <v>3</v>
      </c>
      <c r="J34" s="129">
        <v>3</v>
      </c>
      <c r="K34" s="129">
        <v>3</v>
      </c>
      <c r="L34" s="129">
        <v>3</v>
      </c>
      <c r="M34" s="129">
        <v>4</v>
      </c>
      <c r="N34" s="129">
        <v>4</v>
      </c>
      <c r="O34" s="129">
        <v>4</v>
      </c>
      <c r="P34" s="129">
        <v>4</v>
      </c>
      <c r="Q34" s="129">
        <v>5</v>
      </c>
      <c r="R34" s="129">
        <v>5</v>
      </c>
      <c r="S34" s="129">
        <v>6</v>
      </c>
      <c r="T34" s="129">
        <v>6</v>
      </c>
    </row>
    <row r="35" spans="1:20">
      <c r="A35" s="128">
        <v>0.3</v>
      </c>
      <c r="B35" s="129">
        <v>2</v>
      </c>
      <c r="C35" s="129">
        <v>2</v>
      </c>
      <c r="D35" s="129">
        <v>2</v>
      </c>
      <c r="E35" s="129">
        <v>2</v>
      </c>
      <c r="F35" s="129">
        <v>2</v>
      </c>
      <c r="G35" s="129">
        <v>3</v>
      </c>
      <c r="H35" s="129">
        <v>3</v>
      </c>
      <c r="I35" s="129">
        <v>3</v>
      </c>
      <c r="J35" s="129">
        <v>3</v>
      </c>
      <c r="K35" s="129">
        <v>3</v>
      </c>
      <c r="L35" s="129">
        <v>3</v>
      </c>
      <c r="M35" s="129">
        <v>3</v>
      </c>
      <c r="N35" s="129">
        <v>4</v>
      </c>
      <c r="O35" s="129">
        <v>4</v>
      </c>
      <c r="P35" s="129">
        <v>4</v>
      </c>
      <c r="Q35" s="129">
        <v>4</v>
      </c>
      <c r="R35" s="129">
        <v>5</v>
      </c>
      <c r="S35" s="129">
        <v>5</v>
      </c>
      <c r="T35" s="129">
        <v>6</v>
      </c>
    </row>
    <row r="36" spans="1:20">
      <c r="A36" s="128">
        <v>0.31</v>
      </c>
      <c r="B36" s="129">
        <v>2</v>
      </c>
      <c r="C36" s="129">
        <v>2</v>
      </c>
      <c r="D36" s="129">
        <v>2</v>
      </c>
      <c r="E36" s="129">
        <v>2</v>
      </c>
      <c r="F36" s="129">
        <v>2</v>
      </c>
      <c r="G36" s="129">
        <v>3</v>
      </c>
      <c r="H36" s="129">
        <v>3</v>
      </c>
      <c r="I36" s="129">
        <v>3</v>
      </c>
      <c r="J36" s="129">
        <v>3</v>
      </c>
      <c r="K36" s="129">
        <v>3</v>
      </c>
      <c r="L36" s="129">
        <v>3</v>
      </c>
      <c r="M36" s="129">
        <v>3</v>
      </c>
      <c r="N36" s="129">
        <v>3</v>
      </c>
      <c r="O36" s="129">
        <v>4</v>
      </c>
      <c r="P36" s="129">
        <v>4</v>
      </c>
      <c r="Q36" s="129">
        <v>4</v>
      </c>
      <c r="R36" s="129">
        <v>4</v>
      </c>
      <c r="S36" s="129">
        <v>5</v>
      </c>
      <c r="T36" s="129">
        <v>5</v>
      </c>
    </row>
    <row r="37" spans="1:20">
      <c r="A37" s="128">
        <v>0.32</v>
      </c>
      <c r="B37" s="129">
        <v>2</v>
      </c>
      <c r="C37" s="129">
        <v>2</v>
      </c>
      <c r="D37" s="129">
        <v>2</v>
      </c>
      <c r="E37" s="129">
        <v>2</v>
      </c>
      <c r="F37" s="129">
        <v>2</v>
      </c>
      <c r="G37" s="129">
        <v>2</v>
      </c>
      <c r="H37" s="129">
        <v>3</v>
      </c>
      <c r="I37" s="129">
        <v>3</v>
      </c>
      <c r="J37" s="129">
        <v>3</v>
      </c>
      <c r="K37" s="129">
        <v>3</v>
      </c>
      <c r="L37" s="129">
        <v>3</v>
      </c>
      <c r="M37" s="129">
        <v>3</v>
      </c>
      <c r="N37" s="129">
        <v>3</v>
      </c>
      <c r="O37" s="129">
        <v>3</v>
      </c>
      <c r="P37" s="129">
        <v>4</v>
      </c>
      <c r="Q37" s="129">
        <v>4</v>
      </c>
      <c r="R37" s="129">
        <v>4</v>
      </c>
      <c r="S37" s="129">
        <v>4</v>
      </c>
      <c r="T37" s="129">
        <v>5</v>
      </c>
    </row>
    <row r="38" spans="1:20">
      <c r="A38" s="128">
        <v>0.33</v>
      </c>
      <c r="B38" s="129">
        <v>2</v>
      </c>
      <c r="C38" s="129">
        <v>2</v>
      </c>
      <c r="D38" s="129">
        <v>2</v>
      </c>
      <c r="E38" s="129">
        <v>2</v>
      </c>
      <c r="F38" s="129">
        <v>2</v>
      </c>
      <c r="G38" s="129">
        <v>2</v>
      </c>
      <c r="H38" s="129">
        <v>2</v>
      </c>
      <c r="I38" s="129">
        <v>3</v>
      </c>
      <c r="J38" s="129">
        <v>3</v>
      </c>
      <c r="K38" s="129">
        <v>3</v>
      </c>
      <c r="L38" s="129">
        <v>3</v>
      </c>
      <c r="M38" s="129">
        <v>3</v>
      </c>
      <c r="N38" s="129">
        <v>3</v>
      </c>
      <c r="O38" s="129">
        <v>3</v>
      </c>
      <c r="P38" s="129">
        <v>3</v>
      </c>
      <c r="Q38" s="129">
        <v>4</v>
      </c>
      <c r="R38" s="129">
        <v>4</v>
      </c>
      <c r="S38" s="129">
        <v>4</v>
      </c>
      <c r="T38" s="129">
        <v>4</v>
      </c>
    </row>
    <row r="39" spans="1:20">
      <c r="A39" s="128">
        <v>0.34</v>
      </c>
      <c r="B39" s="129">
        <v>2</v>
      </c>
      <c r="C39" s="129">
        <v>2</v>
      </c>
      <c r="D39" s="129">
        <v>2</v>
      </c>
      <c r="E39" s="129">
        <v>2</v>
      </c>
      <c r="F39" s="129">
        <v>2</v>
      </c>
      <c r="G39" s="129">
        <v>2</v>
      </c>
      <c r="H39" s="129">
        <v>2</v>
      </c>
      <c r="I39" s="129">
        <v>2</v>
      </c>
      <c r="J39" s="129">
        <v>3</v>
      </c>
      <c r="K39" s="129">
        <v>3</v>
      </c>
      <c r="L39" s="129">
        <v>3</v>
      </c>
      <c r="M39" s="129">
        <v>3</v>
      </c>
      <c r="N39" s="129">
        <v>3</v>
      </c>
      <c r="O39" s="129">
        <v>3</v>
      </c>
      <c r="P39" s="129">
        <v>3</v>
      </c>
      <c r="Q39" s="129">
        <v>3</v>
      </c>
      <c r="R39" s="129">
        <v>4</v>
      </c>
      <c r="S39" s="129">
        <v>4</v>
      </c>
      <c r="T39" s="129">
        <v>4</v>
      </c>
    </row>
    <row r="40" spans="1:20">
      <c r="A40" s="128">
        <v>0.35</v>
      </c>
      <c r="B40" s="129">
        <v>2</v>
      </c>
      <c r="C40" s="129">
        <v>2</v>
      </c>
      <c r="D40" s="129">
        <v>2</v>
      </c>
      <c r="E40" s="129">
        <v>2</v>
      </c>
      <c r="F40" s="129">
        <v>2</v>
      </c>
      <c r="G40" s="129">
        <v>2</v>
      </c>
      <c r="H40" s="129">
        <v>2</v>
      </c>
      <c r="I40" s="129">
        <v>2</v>
      </c>
      <c r="J40" s="129">
        <v>2</v>
      </c>
      <c r="K40" s="129">
        <v>3</v>
      </c>
      <c r="L40" s="129">
        <v>3</v>
      </c>
      <c r="M40" s="129">
        <v>3</v>
      </c>
      <c r="N40" s="129">
        <v>3</v>
      </c>
      <c r="O40" s="129">
        <v>3</v>
      </c>
      <c r="P40" s="129">
        <v>3</v>
      </c>
      <c r="Q40" s="129">
        <v>3</v>
      </c>
      <c r="R40" s="129">
        <v>4</v>
      </c>
      <c r="S40" s="129">
        <v>4</v>
      </c>
      <c r="T40" s="129">
        <v>4</v>
      </c>
    </row>
    <row r="41" spans="1:20">
      <c r="A41" s="128">
        <v>0.36</v>
      </c>
      <c r="B41" s="129">
        <v>2</v>
      </c>
      <c r="C41" s="129">
        <v>2</v>
      </c>
      <c r="D41" s="129">
        <v>2</v>
      </c>
      <c r="E41" s="129">
        <v>2</v>
      </c>
      <c r="F41" s="129">
        <v>2</v>
      </c>
      <c r="G41" s="129">
        <v>2</v>
      </c>
      <c r="H41" s="129">
        <v>2</v>
      </c>
      <c r="I41" s="129">
        <v>2</v>
      </c>
      <c r="J41" s="129">
        <v>2</v>
      </c>
      <c r="K41" s="129">
        <v>2</v>
      </c>
      <c r="L41" s="129">
        <v>3</v>
      </c>
      <c r="M41" s="129">
        <v>3</v>
      </c>
      <c r="N41" s="129">
        <v>3</v>
      </c>
      <c r="O41" s="129">
        <v>3</v>
      </c>
      <c r="P41" s="129">
        <v>3</v>
      </c>
      <c r="Q41" s="129">
        <v>3</v>
      </c>
      <c r="R41" s="129">
        <v>3</v>
      </c>
      <c r="S41" s="129">
        <v>4</v>
      </c>
      <c r="T41" s="129">
        <v>4</v>
      </c>
    </row>
    <row r="42" spans="1:20">
      <c r="A42" s="128">
        <v>0.37</v>
      </c>
      <c r="B42" s="129">
        <v>2</v>
      </c>
      <c r="C42" s="129">
        <v>2</v>
      </c>
      <c r="D42" s="129">
        <v>2</v>
      </c>
      <c r="E42" s="129">
        <v>2</v>
      </c>
      <c r="F42" s="129">
        <v>2</v>
      </c>
      <c r="G42" s="129">
        <v>2</v>
      </c>
      <c r="H42" s="129">
        <v>2</v>
      </c>
      <c r="I42" s="129">
        <v>2</v>
      </c>
      <c r="J42" s="129">
        <v>2</v>
      </c>
      <c r="K42" s="129">
        <v>2</v>
      </c>
      <c r="L42" s="129">
        <v>3</v>
      </c>
      <c r="M42" s="129">
        <v>3</v>
      </c>
      <c r="N42" s="129">
        <v>3</v>
      </c>
      <c r="O42" s="129">
        <v>3</v>
      </c>
      <c r="P42" s="129">
        <v>3</v>
      </c>
      <c r="Q42" s="129">
        <v>3</v>
      </c>
      <c r="R42" s="129">
        <v>3</v>
      </c>
      <c r="S42" s="129">
        <v>3</v>
      </c>
      <c r="T42" s="129">
        <v>4</v>
      </c>
    </row>
    <row r="43" spans="1:20">
      <c r="A43" s="128">
        <v>0.38</v>
      </c>
      <c r="B43" s="129">
        <v>2</v>
      </c>
      <c r="C43" s="129">
        <v>2</v>
      </c>
      <c r="D43" s="129">
        <v>2</v>
      </c>
      <c r="E43" s="129">
        <v>2</v>
      </c>
      <c r="F43" s="129">
        <v>2</v>
      </c>
      <c r="G43" s="129">
        <v>2</v>
      </c>
      <c r="H43" s="129">
        <v>2</v>
      </c>
      <c r="I43" s="129">
        <v>2</v>
      </c>
      <c r="J43" s="129">
        <v>2</v>
      </c>
      <c r="K43" s="129">
        <v>2</v>
      </c>
      <c r="L43" s="129">
        <v>2</v>
      </c>
      <c r="M43" s="129">
        <v>3</v>
      </c>
      <c r="N43" s="129">
        <v>3</v>
      </c>
      <c r="O43" s="129">
        <v>3</v>
      </c>
      <c r="P43" s="129">
        <v>3</v>
      </c>
      <c r="Q43" s="129">
        <v>3</v>
      </c>
      <c r="R43" s="129">
        <v>3</v>
      </c>
      <c r="S43" s="129">
        <v>3</v>
      </c>
      <c r="T43" s="129">
        <v>3</v>
      </c>
    </row>
    <row r="44" spans="1:20">
      <c r="A44" s="128">
        <v>0.39</v>
      </c>
      <c r="B44" s="129">
        <v>2</v>
      </c>
      <c r="C44" s="129">
        <v>2</v>
      </c>
      <c r="D44" s="129">
        <v>2</v>
      </c>
      <c r="E44" s="129">
        <v>2</v>
      </c>
      <c r="F44" s="129">
        <v>2</v>
      </c>
      <c r="G44" s="129">
        <v>2</v>
      </c>
      <c r="H44" s="129">
        <v>2</v>
      </c>
      <c r="I44" s="129">
        <v>2</v>
      </c>
      <c r="J44" s="129">
        <v>2</v>
      </c>
      <c r="K44" s="129">
        <v>2</v>
      </c>
      <c r="L44" s="129">
        <v>2</v>
      </c>
      <c r="M44" s="129">
        <v>2</v>
      </c>
      <c r="N44" s="129">
        <v>3</v>
      </c>
      <c r="O44" s="129">
        <v>3</v>
      </c>
      <c r="P44" s="129">
        <v>3</v>
      </c>
      <c r="Q44" s="129">
        <v>3</v>
      </c>
      <c r="R44" s="129">
        <v>3</v>
      </c>
      <c r="S44" s="129">
        <v>3</v>
      </c>
      <c r="T44" s="129">
        <v>3</v>
      </c>
    </row>
    <row r="45" spans="1:20">
      <c r="A45" s="128">
        <v>0.4</v>
      </c>
      <c r="B45" s="129">
        <v>2</v>
      </c>
      <c r="C45" s="129">
        <v>2</v>
      </c>
      <c r="D45" s="129">
        <v>2</v>
      </c>
      <c r="E45" s="129">
        <v>2</v>
      </c>
      <c r="F45" s="129">
        <v>2</v>
      </c>
      <c r="G45" s="129">
        <v>2</v>
      </c>
      <c r="H45" s="129">
        <v>2</v>
      </c>
      <c r="I45" s="129">
        <v>2</v>
      </c>
      <c r="J45" s="129">
        <v>2</v>
      </c>
      <c r="K45" s="129">
        <v>2</v>
      </c>
      <c r="L45" s="129">
        <v>2</v>
      </c>
      <c r="M45" s="129">
        <v>2</v>
      </c>
      <c r="N45" s="129">
        <v>2</v>
      </c>
      <c r="O45" s="129">
        <v>3</v>
      </c>
      <c r="P45" s="129">
        <v>3</v>
      </c>
      <c r="Q45" s="129">
        <v>3</v>
      </c>
      <c r="R45" s="129">
        <v>3</v>
      </c>
      <c r="S45" s="129">
        <v>3</v>
      </c>
      <c r="T45" s="129">
        <v>3</v>
      </c>
    </row>
    <row r="46" spans="1:20">
      <c r="A46" s="128">
        <v>0.41</v>
      </c>
      <c r="B46" s="129">
        <v>2</v>
      </c>
      <c r="C46" s="129">
        <v>2</v>
      </c>
      <c r="D46" s="129">
        <v>2</v>
      </c>
      <c r="E46" s="129">
        <v>2</v>
      </c>
      <c r="F46" s="129">
        <v>2</v>
      </c>
      <c r="G46" s="129">
        <v>2</v>
      </c>
      <c r="H46" s="129">
        <v>2</v>
      </c>
      <c r="I46" s="129">
        <v>2</v>
      </c>
      <c r="J46" s="129">
        <v>2</v>
      </c>
      <c r="K46" s="129">
        <v>2</v>
      </c>
      <c r="L46" s="129">
        <v>2</v>
      </c>
      <c r="M46" s="129">
        <v>2</v>
      </c>
      <c r="N46" s="129">
        <v>2</v>
      </c>
      <c r="O46" s="129">
        <v>2</v>
      </c>
      <c r="P46" s="129">
        <v>3</v>
      </c>
      <c r="Q46" s="129">
        <v>3</v>
      </c>
      <c r="R46" s="129">
        <v>3</v>
      </c>
      <c r="S46" s="129">
        <v>3</v>
      </c>
      <c r="T46" s="129">
        <v>3</v>
      </c>
    </row>
    <row r="47" spans="1:20">
      <c r="A47" s="128">
        <v>0.42</v>
      </c>
      <c r="B47" s="129">
        <v>2</v>
      </c>
      <c r="C47" s="129">
        <v>2</v>
      </c>
      <c r="D47" s="129">
        <v>2</v>
      </c>
      <c r="E47" s="129">
        <v>2</v>
      </c>
      <c r="F47" s="129">
        <v>2</v>
      </c>
      <c r="G47" s="129">
        <v>2</v>
      </c>
      <c r="H47" s="129">
        <v>2</v>
      </c>
      <c r="I47" s="129">
        <v>2</v>
      </c>
      <c r="J47" s="129">
        <v>2</v>
      </c>
      <c r="K47" s="129">
        <v>2</v>
      </c>
      <c r="L47" s="129">
        <v>2</v>
      </c>
      <c r="M47" s="129">
        <v>2</v>
      </c>
      <c r="N47" s="129">
        <v>2</v>
      </c>
      <c r="O47" s="129">
        <v>2</v>
      </c>
      <c r="P47" s="129">
        <v>3</v>
      </c>
      <c r="Q47" s="129">
        <v>3</v>
      </c>
      <c r="R47" s="129">
        <v>3</v>
      </c>
      <c r="S47" s="129">
        <v>3</v>
      </c>
      <c r="T47" s="129">
        <v>3</v>
      </c>
    </row>
    <row r="48" spans="1:20">
      <c r="A48" s="128">
        <v>0.43</v>
      </c>
      <c r="B48" s="129">
        <v>2</v>
      </c>
      <c r="C48" s="129">
        <v>2</v>
      </c>
      <c r="D48" s="129">
        <v>2</v>
      </c>
      <c r="E48" s="129">
        <v>2</v>
      </c>
      <c r="F48" s="129">
        <v>2</v>
      </c>
      <c r="G48" s="129">
        <v>2</v>
      </c>
      <c r="H48" s="129">
        <v>2</v>
      </c>
      <c r="I48" s="129">
        <v>2</v>
      </c>
      <c r="J48" s="129">
        <v>2</v>
      </c>
      <c r="K48" s="129">
        <v>2</v>
      </c>
      <c r="L48" s="129">
        <v>2</v>
      </c>
      <c r="M48" s="129">
        <v>2</v>
      </c>
      <c r="N48" s="129">
        <v>2</v>
      </c>
      <c r="O48" s="129">
        <v>2</v>
      </c>
      <c r="P48" s="129">
        <v>2</v>
      </c>
      <c r="Q48" s="129">
        <v>3</v>
      </c>
      <c r="R48" s="129">
        <v>3</v>
      </c>
      <c r="S48" s="129">
        <v>3</v>
      </c>
      <c r="T48" s="129">
        <v>3</v>
      </c>
    </row>
    <row r="49" spans="1:20">
      <c r="A49" s="128">
        <v>0.44</v>
      </c>
      <c r="B49" s="129">
        <v>2</v>
      </c>
      <c r="C49" s="129">
        <v>2</v>
      </c>
      <c r="D49" s="129">
        <v>2</v>
      </c>
      <c r="E49" s="129">
        <v>2</v>
      </c>
      <c r="F49" s="129">
        <v>2</v>
      </c>
      <c r="G49" s="129">
        <v>2</v>
      </c>
      <c r="H49" s="129">
        <v>2</v>
      </c>
      <c r="I49" s="129">
        <v>2</v>
      </c>
      <c r="J49" s="129">
        <v>2</v>
      </c>
      <c r="K49" s="129">
        <v>2</v>
      </c>
      <c r="L49" s="129">
        <v>2</v>
      </c>
      <c r="M49" s="129">
        <v>2</v>
      </c>
      <c r="N49" s="129">
        <v>2</v>
      </c>
      <c r="O49" s="129">
        <v>2</v>
      </c>
      <c r="P49" s="129">
        <v>2</v>
      </c>
      <c r="Q49" s="129">
        <v>2</v>
      </c>
      <c r="R49" s="129">
        <v>3</v>
      </c>
      <c r="S49" s="129">
        <v>3</v>
      </c>
      <c r="T49" s="129">
        <v>3</v>
      </c>
    </row>
    <row r="50" spans="1:20">
      <c r="A50" s="128">
        <v>0.45</v>
      </c>
      <c r="B50" s="129">
        <v>2</v>
      </c>
      <c r="C50" s="129">
        <v>2</v>
      </c>
      <c r="D50" s="129">
        <v>2</v>
      </c>
      <c r="E50" s="129">
        <v>2</v>
      </c>
      <c r="F50" s="129">
        <v>2</v>
      </c>
      <c r="G50" s="129">
        <v>2</v>
      </c>
      <c r="H50" s="129">
        <v>2</v>
      </c>
      <c r="I50" s="129">
        <v>2</v>
      </c>
      <c r="J50" s="129">
        <v>2</v>
      </c>
      <c r="K50" s="129">
        <v>2</v>
      </c>
      <c r="L50" s="129">
        <v>2</v>
      </c>
      <c r="M50" s="129">
        <v>2</v>
      </c>
      <c r="N50" s="129">
        <v>2</v>
      </c>
      <c r="O50" s="129">
        <v>2</v>
      </c>
      <c r="P50" s="129">
        <v>2</v>
      </c>
      <c r="Q50" s="129">
        <v>2</v>
      </c>
      <c r="R50" s="129">
        <v>2</v>
      </c>
      <c r="S50" s="129">
        <v>3</v>
      </c>
      <c r="T50" s="129">
        <v>3</v>
      </c>
    </row>
    <row r="51" spans="1:20">
      <c r="A51" s="128">
        <v>0.46</v>
      </c>
      <c r="B51" s="129">
        <v>2</v>
      </c>
      <c r="C51" s="129">
        <v>2</v>
      </c>
      <c r="D51" s="129">
        <v>2</v>
      </c>
      <c r="E51" s="129">
        <v>2</v>
      </c>
      <c r="F51" s="129">
        <v>2</v>
      </c>
      <c r="G51" s="129">
        <v>2</v>
      </c>
      <c r="H51" s="129">
        <v>2</v>
      </c>
      <c r="I51" s="129">
        <v>2</v>
      </c>
      <c r="J51" s="129">
        <v>2</v>
      </c>
      <c r="K51" s="129">
        <v>2</v>
      </c>
      <c r="L51" s="129">
        <v>2</v>
      </c>
      <c r="M51" s="129">
        <v>2</v>
      </c>
      <c r="N51" s="129">
        <v>2</v>
      </c>
      <c r="O51" s="129">
        <v>2</v>
      </c>
      <c r="P51" s="129">
        <v>2</v>
      </c>
      <c r="Q51" s="129">
        <v>2</v>
      </c>
      <c r="R51" s="129">
        <v>2</v>
      </c>
      <c r="S51" s="129">
        <v>2</v>
      </c>
      <c r="T51" s="129">
        <v>3</v>
      </c>
    </row>
    <row r="52" spans="1:20">
      <c r="A52" s="128">
        <v>0.47</v>
      </c>
      <c r="B52" s="129">
        <v>2</v>
      </c>
      <c r="C52" s="129">
        <v>2</v>
      </c>
      <c r="D52" s="129">
        <v>2</v>
      </c>
      <c r="E52" s="129">
        <v>2</v>
      </c>
      <c r="F52" s="129">
        <v>2</v>
      </c>
      <c r="G52" s="129">
        <v>2</v>
      </c>
      <c r="H52" s="129">
        <v>2</v>
      </c>
      <c r="I52" s="129">
        <v>2</v>
      </c>
      <c r="J52" s="129">
        <v>2</v>
      </c>
      <c r="K52" s="129">
        <v>2</v>
      </c>
      <c r="L52" s="129">
        <v>2</v>
      </c>
      <c r="M52" s="129">
        <v>2</v>
      </c>
      <c r="N52" s="129">
        <v>2</v>
      </c>
      <c r="O52" s="129">
        <v>2</v>
      </c>
      <c r="P52" s="129">
        <v>2</v>
      </c>
      <c r="Q52" s="129">
        <v>2</v>
      </c>
      <c r="R52" s="129">
        <v>2</v>
      </c>
      <c r="S52" s="129">
        <v>2</v>
      </c>
      <c r="T52" s="129">
        <v>2</v>
      </c>
    </row>
    <row r="53" spans="1:20">
      <c r="A53" s="128">
        <v>0.48</v>
      </c>
      <c r="B53" s="129">
        <v>2</v>
      </c>
      <c r="C53" s="129">
        <v>2</v>
      </c>
      <c r="D53" s="129">
        <v>2</v>
      </c>
      <c r="E53" s="129">
        <v>2</v>
      </c>
      <c r="F53" s="129">
        <v>2</v>
      </c>
      <c r="G53" s="129">
        <v>2</v>
      </c>
      <c r="H53" s="129">
        <v>2</v>
      </c>
      <c r="I53" s="129">
        <v>2</v>
      </c>
      <c r="J53" s="129">
        <v>2</v>
      </c>
      <c r="K53" s="129">
        <v>2</v>
      </c>
      <c r="L53" s="129">
        <v>2</v>
      </c>
      <c r="M53" s="129">
        <v>2</v>
      </c>
      <c r="N53" s="129">
        <v>2</v>
      </c>
      <c r="O53" s="129">
        <v>2</v>
      </c>
      <c r="P53" s="129">
        <v>2</v>
      </c>
      <c r="Q53" s="129">
        <v>2</v>
      </c>
      <c r="R53" s="129">
        <v>2</v>
      </c>
      <c r="S53" s="129">
        <v>2</v>
      </c>
      <c r="T53" s="129">
        <v>2</v>
      </c>
    </row>
    <row r="54" spans="1:20">
      <c r="A54" s="128">
        <v>0.49</v>
      </c>
      <c r="B54" s="129">
        <v>2</v>
      </c>
      <c r="C54" s="129">
        <v>2</v>
      </c>
      <c r="D54" s="129">
        <v>2</v>
      </c>
      <c r="E54" s="129">
        <v>2</v>
      </c>
      <c r="F54" s="129">
        <v>2</v>
      </c>
      <c r="G54" s="129">
        <v>2</v>
      </c>
      <c r="H54" s="129">
        <v>2</v>
      </c>
      <c r="I54" s="129">
        <v>2</v>
      </c>
      <c r="J54" s="129">
        <v>2</v>
      </c>
      <c r="K54" s="129">
        <v>2</v>
      </c>
      <c r="L54" s="129">
        <v>2</v>
      </c>
      <c r="M54" s="129">
        <v>2</v>
      </c>
      <c r="N54" s="129">
        <v>2</v>
      </c>
      <c r="O54" s="129">
        <v>2</v>
      </c>
      <c r="P54" s="129">
        <v>2</v>
      </c>
      <c r="Q54" s="129">
        <v>2</v>
      </c>
      <c r="R54" s="129">
        <v>2</v>
      </c>
      <c r="S54" s="129">
        <v>2</v>
      </c>
      <c r="T54" s="129">
        <v>2</v>
      </c>
    </row>
    <row r="55" spans="1:20">
      <c r="A55" s="128">
        <v>0.5</v>
      </c>
      <c r="B55" s="129">
        <v>2</v>
      </c>
      <c r="C55" s="129">
        <v>2</v>
      </c>
      <c r="D55" s="129">
        <v>2</v>
      </c>
      <c r="E55" s="129">
        <v>2</v>
      </c>
      <c r="F55" s="129">
        <v>2</v>
      </c>
      <c r="G55" s="129">
        <v>2</v>
      </c>
      <c r="H55" s="129">
        <v>2</v>
      </c>
      <c r="I55" s="129">
        <v>2</v>
      </c>
      <c r="J55" s="129">
        <v>2</v>
      </c>
      <c r="K55" s="129">
        <v>2</v>
      </c>
      <c r="L55" s="129">
        <v>2</v>
      </c>
      <c r="M55" s="129">
        <v>2</v>
      </c>
      <c r="N55" s="129">
        <v>2</v>
      </c>
      <c r="O55" s="129">
        <v>2</v>
      </c>
      <c r="P55" s="129">
        <v>2</v>
      </c>
      <c r="Q55" s="129">
        <v>2</v>
      </c>
      <c r="R55" s="129">
        <v>2</v>
      </c>
      <c r="S55" s="129">
        <v>2</v>
      </c>
      <c r="T55" s="129">
        <v>2</v>
      </c>
    </row>
  </sheetData>
  <mergeCells count="4">
    <mergeCell ref="A1:C1"/>
    <mergeCell ref="A6:O6"/>
    <mergeCell ref="A12:M12"/>
    <mergeCell ref="B13:T13"/>
  </mergeCells>
  <conditionalFormatting sqref="B10:O10">
    <cfRule type="cellIs" dxfId="25" priority="1" stopIfTrue="1" operator="greaterThan">
      <formula>0</formula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B7654-D6C1-47CC-A3C3-9D3363EB3583}">
  <dimension ref="A1:D8"/>
  <sheetViews>
    <sheetView workbookViewId="0"/>
  </sheetViews>
  <sheetFormatPr defaultRowHeight="15"/>
  <cols>
    <col min="1" max="1" width="17.28515625" bestFit="1" customWidth="1"/>
    <col min="2" max="2" width="12" bestFit="1" customWidth="1"/>
    <col min="3" max="3" width="8.7109375" bestFit="1" customWidth="1"/>
    <col min="4" max="4" width="12" bestFit="1" customWidth="1"/>
  </cols>
  <sheetData>
    <row r="1" spans="1:4">
      <c r="A1" s="431" t="s">
        <v>1865</v>
      </c>
      <c r="B1" s="342" t="s">
        <v>1866</v>
      </c>
    </row>
    <row r="3" spans="1:4">
      <c r="A3" s="431" t="s">
        <v>1864</v>
      </c>
      <c r="B3" s="342" t="s">
        <v>1850</v>
      </c>
      <c r="C3" s="342" t="s">
        <v>1851</v>
      </c>
      <c r="D3" s="342" t="s">
        <v>1852</v>
      </c>
    </row>
    <row r="4" spans="1:4">
      <c r="A4" s="432" t="s">
        <v>1856</v>
      </c>
      <c r="B4" s="433">
        <v>163042.75035080942</v>
      </c>
      <c r="C4" s="433">
        <v>-860000</v>
      </c>
      <c r="D4" s="433">
        <v>1023042.7503508094</v>
      </c>
    </row>
    <row r="5" spans="1:4">
      <c r="A5" s="432" t="s">
        <v>1853</v>
      </c>
      <c r="B5" s="433">
        <v>74139.202323890524</v>
      </c>
      <c r="C5" s="433">
        <v>-840000</v>
      </c>
      <c r="D5" s="433">
        <v>914139.20232389052</v>
      </c>
    </row>
    <row r="6" spans="1:4">
      <c r="A6" s="432" t="s">
        <v>1855</v>
      </c>
      <c r="B6" s="433">
        <v>190128.41010441398</v>
      </c>
      <c r="C6" s="433">
        <v>-1100000</v>
      </c>
      <c r="D6" s="433">
        <v>1290128.410104414</v>
      </c>
    </row>
    <row r="7" spans="1:4">
      <c r="A7" s="432" t="s">
        <v>891</v>
      </c>
      <c r="B7" s="433">
        <v>70336.878887167084</v>
      </c>
      <c r="C7" s="433">
        <v>-740000</v>
      </c>
      <c r="D7" s="433">
        <v>810336.87888716708</v>
      </c>
    </row>
    <row r="8" spans="1:4">
      <c r="A8" s="432" t="s">
        <v>892</v>
      </c>
      <c r="B8" s="433">
        <v>61260.082672473975</v>
      </c>
      <c r="C8" s="433">
        <v>-750000</v>
      </c>
      <c r="D8" s="433">
        <v>811260.08267247397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0C0D-13A8-4608-8DF5-FADE333D57E5}">
  <sheetPr>
    <outlinePr summaryBelow="0"/>
  </sheetPr>
  <dimension ref="B1:I16"/>
  <sheetViews>
    <sheetView showGridLines="0" workbookViewId="0"/>
  </sheetViews>
  <sheetFormatPr defaultRowHeight="15" outlineLevelRow="1" outlineLevelCol="1"/>
  <cols>
    <col min="3" max="3" width="6.140625" bestFit="1" customWidth="1"/>
    <col min="4" max="9" width="16.140625" bestFit="1" customWidth="1" outlineLevel="1"/>
  </cols>
  <sheetData>
    <row r="1" spans="2:9" ht="15.75" thickBot="1"/>
    <row r="2" spans="2:9" ht="15.75">
      <c r="B2" s="421" t="s">
        <v>1857</v>
      </c>
      <c r="C2" s="421"/>
      <c r="D2" s="426"/>
      <c r="E2" s="426"/>
      <c r="F2" s="426"/>
      <c r="G2" s="426"/>
      <c r="H2" s="426"/>
      <c r="I2" s="426"/>
    </row>
    <row r="3" spans="2:9" ht="15.75" collapsed="1">
      <c r="B3" s="420"/>
      <c r="C3" s="420"/>
      <c r="D3" s="427" t="s">
        <v>1859</v>
      </c>
      <c r="E3" s="427" t="s">
        <v>891</v>
      </c>
      <c r="F3" s="427" t="s">
        <v>892</v>
      </c>
      <c r="G3" s="427" t="s">
        <v>1853</v>
      </c>
      <c r="H3" s="427" t="s">
        <v>1855</v>
      </c>
      <c r="I3" s="427" t="s">
        <v>1856</v>
      </c>
    </row>
    <row r="4" spans="2:9" ht="22.5" hidden="1" outlineLevel="1">
      <c r="B4" s="423"/>
      <c r="C4" s="423"/>
      <c r="D4" s="416"/>
      <c r="E4" s="430" t="s">
        <v>1867</v>
      </c>
      <c r="F4" s="430" t="s">
        <v>1867</v>
      </c>
      <c r="G4" s="430" t="s">
        <v>1854</v>
      </c>
      <c r="H4" s="430" t="s">
        <v>1854</v>
      </c>
      <c r="I4" s="430" t="s">
        <v>1854</v>
      </c>
    </row>
    <row r="5" spans="2:9">
      <c r="B5" s="424" t="s">
        <v>1858</v>
      </c>
      <c r="C5" s="424"/>
      <c r="D5" s="422"/>
      <c r="E5" s="422"/>
      <c r="F5" s="422"/>
      <c r="G5" s="422"/>
      <c r="H5" s="422"/>
      <c r="I5" s="422"/>
    </row>
    <row r="6" spans="2:9" outlineLevel="1">
      <c r="B6" s="423"/>
      <c r="C6" s="423" t="s">
        <v>1846</v>
      </c>
      <c r="D6" s="417">
        <v>-500000</v>
      </c>
      <c r="E6" s="428">
        <v>-500000</v>
      </c>
      <c r="F6" s="428">
        <v>-450000</v>
      </c>
      <c r="G6" s="428">
        <v>-600000</v>
      </c>
      <c r="H6" s="428">
        <v>-500000</v>
      </c>
      <c r="I6" s="428">
        <v>-500000</v>
      </c>
    </row>
    <row r="7" spans="2:9" outlineLevel="1">
      <c r="B7" s="423"/>
      <c r="C7" s="423" t="s">
        <v>1847</v>
      </c>
      <c r="D7" s="417">
        <v>12</v>
      </c>
      <c r="E7" s="428">
        <v>12</v>
      </c>
      <c r="F7" s="428">
        <v>12</v>
      </c>
      <c r="G7" s="428">
        <v>12</v>
      </c>
      <c r="H7" s="428">
        <v>24</v>
      </c>
      <c r="I7" s="428">
        <v>24</v>
      </c>
    </row>
    <row r="8" spans="2:9" outlineLevel="1">
      <c r="B8" s="423"/>
      <c r="C8" s="423" t="s">
        <v>1848</v>
      </c>
      <c r="D8" s="417">
        <v>-20000</v>
      </c>
      <c r="E8" s="428">
        <v>-20000</v>
      </c>
      <c r="F8" s="428">
        <v>-25000</v>
      </c>
      <c r="G8" s="428">
        <v>-20000</v>
      </c>
      <c r="H8" s="428">
        <v>-25000</v>
      </c>
      <c r="I8" s="428">
        <v>-15000</v>
      </c>
    </row>
    <row r="9" spans="2:9" outlineLevel="1">
      <c r="B9" s="423"/>
      <c r="C9" s="423" t="s">
        <v>1849</v>
      </c>
      <c r="D9" s="418">
        <v>0.11</v>
      </c>
      <c r="E9" s="429">
        <v>0.11</v>
      </c>
      <c r="F9" s="429">
        <v>0.1</v>
      </c>
      <c r="G9" s="429">
        <v>0.1</v>
      </c>
      <c r="H9" s="429">
        <v>0.11</v>
      </c>
      <c r="I9" s="429">
        <v>0.11</v>
      </c>
    </row>
    <row r="10" spans="2:9">
      <c r="B10" s="424" t="s">
        <v>1860</v>
      </c>
      <c r="C10" s="424"/>
      <c r="D10" s="422"/>
      <c r="E10" s="422"/>
      <c r="F10" s="422"/>
      <c r="G10" s="422"/>
      <c r="H10" s="422"/>
      <c r="I10" s="422"/>
    </row>
    <row r="11" spans="2:9" outlineLevel="1">
      <c r="B11" s="423"/>
      <c r="C11" s="423" t="s">
        <v>1850</v>
      </c>
      <c r="D11" s="417">
        <v>70336.878887167099</v>
      </c>
      <c r="E11" s="417">
        <v>70336.878887167099</v>
      </c>
      <c r="F11" s="417">
        <v>61260.082672473902</v>
      </c>
      <c r="G11" s="417">
        <v>74139.202323890495</v>
      </c>
      <c r="H11" s="417">
        <v>190128.41010441401</v>
      </c>
      <c r="I11" s="417">
        <v>163042.75035080899</v>
      </c>
    </row>
    <row r="12" spans="2:9" outlineLevel="1">
      <c r="B12" s="423"/>
      <c r="C12" s="423" t="s">
        <v>1851</v>
      </c>
      <c r="D12" s="417">
        <v>-740000</v>
      </c>
      <c r="E12" s="417">
        <v>-740000</v>
      </c>
      <c r="F12" s="417">
        <v>-750000</v>
      </c>
      <c r="G12" s="417">
        <v>-840000</v>
      </c>
      <c r="H12" s="417">
        <v>-1100000</v>
      </c>
      <c r="I12" s="417">
        <v>-860000</v>
      </c>
    </row>
    <row r="13" spans="2:9" ht="15.75" outlineLevel="1" thickBot="1">
      <c r="B13" s="425"/>
      <c r="C13" s="425" t="s">
        <v>1852</v>
      </c>
      <c r="D13" s="419">
        <v>810336.87888716697</v>
      </c>
      <c r="E13" s="419">
        <v>810336.87888716697</v>
      </c>
      <c r="F13" s="419">
        <v>811260.08267247397</v>
      </c>
      <c r="G13" s="419">
        <v>914139.20232389099</v>
      </c>
      <c r="H13" s="419">
        <v>1290128.41010441</v>
      </c>
      <c r="I13" s="419">
        <v>1023042.75035081</v>
      </c>
    </row>
    <row r="14" spans="2:9">
      <c r="B14" t="s">
        <v>1861</v>
      </c>
    </row>
    <row r="15" spans="2:9">
      <c r="B15" t="s">
        <v>1862</v>
      </c>
    </row>
    <row r="16" spans="2:9">
      <c r="B16" t="s">
        <v>1863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910E-3F11-492E-8710-E6BADF7CFB91}">
  <sheetPr>
    <tabColor rgb="FF00B050"/>
  </sheetPr>
  <dimension ref="B1:G14"/>
  <sheetViews>
    <sheetView showGridLines="0" workbookViewId="0">
      <selection activeCell="C14" sqref="C14"/>
    </sheetView>
  </sheetViews>
  <sheetFormatPr defaultRowHeight="14.25"/>
  <cols>
    <col min="1" max="1" width="9.140625" style="75"/>
    <col min="2" max="2" width="32.7109375" style="75" customWidth="1"/>
    <col min="3" max="3" width="12.140625" style="75" customWidth="1"/>
    <col min="4" max="4" width="9.140625" style="75"/>
    <col min="5" max="5" width="35" style="75" bestFit="1" customWidth="1"/>
    <col min="6" max="6" width="17" style="75" bestFit="1" customWidth="1"/>
    <col min="7" max="7" width="14" style="75" bestFit="1" customWidth="1"/>
    <col min="8" max="241" width="9.140625" style="75"/>
    <col min="242" max="242" width="22.28515625" style="75" bestFit="1" customWidth="1"/>
    <col min="243" max="243" width="16.140625" style="75" customWidth="1"/>
    <col min="244" max="248" width="9.140625" style="75"/>
    <col min="249" max="249" width="7.42578125" style="75" bestFit="1" customWidth="1"/>
    <col min="250" max="251" width="7" style="75" bestFit="1" customWidth="1"/>
    <col min="252" max="497" width="9.140625" style="75"/>
    <col min="498" max="498" width="22.28515625" style="75" bestFit="1" customWidth="1"/>
    <col min="499" max="499" width="16.140625" style="75" customWidth="1"/>
    <col min="500" max="504" width="9.140625" style="75"/>
    <col min="505" max="505" width="7.42578125" style="75" bestFit="1" customWidth="1"/>
    <col min="506" max="507" width="7" style="75" bestFit="1" customWidth="1"/>
    <col min="508" max="753" width="9.140625" style="75"/>
    <col min="754" max="754" width="22.28515625" style="75" bestFit="1" customWidth="1"/>
    <col min="755" max="755" width="16.140625" style="75" customWidth="1"/>
    <col min="756" max="760" width="9.140625" style="75"/>
    <col min="761" max="761" width="7.42578125" style="75" bestFit="1" customWidth="1"/>
    <col min="762" max="763" width="7" style="75" bestFit="1" customWidth="1"/>
    <col min="764" max="1009" width="9.140625" style="75"/>
    <col min="1010" max="1010" width="22.28515625" style="75" bestFit="1" customWidth="1"/>
    <col min="1011" max="1011" width="16.140625" style="75" customWidth="1"/>
    <col min="1012" max="1016" width="9.140625" style="75"/>
    <col min="1017" max="1017" width="7.42578125" style="75" bestFit="1" customWidth="1"/>
    <col min="1018" max="1019" width="7" style="75" bestFit="1" customWidth="1"/>
    <col min="1020" max="1265" width="9.140625" style="75"/>
    <col min="1266" max="1266" width="22.28515625" style="75" bestFit="1" customWidth="1"/>
    <col min="1267" max="1267" width="16.140625" style="75" customWidth="1"/>
    <col min="1268" max="1272" width="9.140625" style="75"/>
    <col min="1273" max="1273" width="7.42578125" style="75" bestFit="1" customWidth="1"/>
    <col min="1274" max="1275" width="7" style="75" bestFit="1" customWidth="1"/>
    <col min="1276" max="1521" width="9.140625" style="75"/>
    <col min="1522" max="1522" width="22.28515625" style="75" bestFit="1" customWidth="1"/>
    <col min="1523" max="1523" width="16.140625" style="75" customWidth="1"/>
    <col min="1524" max="1528" width="9.140625" style="75"/>
    <col min="1529" max="1529" width="7.42578125" style="75" bestFit="1" customWidth="1"/>
    <col min="1530" max="1531" width="7" style="75" bestFit="1" customWidth="1"/>
    <col min="1532" max="1777" width="9.140625" style="75"/>
    <col min="1778" max="1778" width="22.28515625" style="75" bestFit="1" customWidth="1"/>
    <col min="1779" max="1779" width="16.140625" style="75" customWidth="1"/>
    <col min="1780" max="1784" width="9.140625" style="75"/>
    <col min="1785" max="1785" width="7.42578125" style="75" bestFit="1" customWidth="1"/>
    <col min="1786" max="1787" width="7" style="75" bestFit="1" customWidth="1"/>
    <col min="1788" max="2033" width="9.140625" style="75"/>
    <col min="2034" max="2034" width="22.28515625" style="75" bestFit="1" customWidth="1"/>
    <col min="2035" max="2035" width="16.140625" style="75" customWidth="1"/>
    <col min="2036" max="2040" width="9.140625" style="75"/>
    <col min="2041" max="2041" width="7.42578125" style="75" bestFit="1" customWidth="1"/>
    <col min="2042" max="2043" width="7" style="75" bestFit="1" customWidth="1"/>
    <col min="2044" max="2289" width="9.140625" style="75"/>
    <col min="2290" max="2290" width="22.28515625" style="75" bestFit="1" customWidth="1"/>
    <col min="2291" max="2291" width="16.140625" style="75" customWidth="1"/>
    <col min="2292" max="2296" width="9.140625" style="75"/>
    <col min="2297" max="2297" width="7.42578125" style="75" bestFit="1" customWidth="1"/>
    <col min="2298" max="2299" width="7" style="75" bestFit="1" customWidth="1"/>
    <col min="2300" max="2545" width="9.140625" style="75"/>
    <col min="2546" max="2546" width="22.28515625" style="75" bestFit="1" customWidth="1"/>
    <col min="2547" max="2547" width="16.140625" style="75" customWidth="1"/>
    <col min="2548" max="2552" width="9.140625" style="75"/>
    <col min="2553" max="2553" width="7.42578125" style="75" bestFit="1" customWidth="1"/>
    <col min="2554" max="2555" width="7" style="75" bestFit="1" customWidth="1"/>
    <col min="2556" max="2801" width="9.140625" style="75"/>
    <col min="2802" max="2802" width="22.28515625" style="75" bestFit="1" customWidth="1"/>
    <col min="2803" max="2803" width="16.140625" style="75" customWidth="1"/>
    <col min="2804" max="2808" width="9.140625" style="75"/>
    <col min="2809" max="2809" width="7.42578125" style="75" bestFit="1" customWidth="1"/>
    <col min="2810" max="2811" width="7" style="75" bestFit="1" customWidth="1"/>
    <col min="2812" max="3057" width="9.140625" style="75"/>
    <col min="3058" max="3058" width="22.28515625" style="75" bestFit="1" customWidth="1"/>
    <col min="3059" max="3059" width="16.140625" style="75" customWidth="1"/>
    <col min="3060" max="3064" width="9.140625" style="75"/>
    <col min="3065" max="3065" width="7.42578125" style="75" bestFit="1" customWidth="1"/>
    <col min="3066" max="3067" width="7" style="75" bestFit="1" customWidth="1"/>
    <col min="3068" max="3313" width="9.140625" style="75"/>
    <col min="3314" max="3314" width="22.28515625" style="75" bestFit="1" customWidth="1"/>
    <col min="3315" max="3315" width="16.140625" style="75" customWidth="1"/>
    <col min="3316" max="3320" width="9.140625" style="75"/>
    <col min="3321" max="3321" width="7.42578125" style="75" bestFit="1" customWidth="1"/>
    <col min="3322" max="3323" width="7" style="75" bestFit="1" customWidth="1"/>
    <col min="3324" max="3569" width="9.140625" style="75"/>
    <col min="3570" max="3570" width="22.28515625" style="75" bestFit="1" customWidth="1"/>
    <col min="3571" max="3571" width="16.140625" style="75" customWidth="1"/>
    <col min="3572" max="3576" width="9.140625" style="75"/>
    <col min="3577" max="3577" width="7.42578125" style="75" bestFit="1" customWidth="1"/>
    <col min="3578" max="3579" width="7" style="75" bestFit="1" customWidth="1"/>
    <col min="3580" max="3825" width="9.140625" style="75"/>
    <col min="3826" max="3826" width="22.28515625" style="75" bestFit="1" customWidth="1"/>
    <col min="3827" max="3827" width="16.140625" style="75" customWidth="1"/>
    <col min="3828" max="3832" width="9.140625" style="75"/>
    <col min="3833" max="3833" width="7.42578125" style="75" bestFit="1" customWidth="1"/>
    <col min="3834" max="3835" width="7" style="75" bestFit="1" customWidth="1"/>
    <col min="3836" max="4081" width="9.140625" style="75"/>
    <col min="4082" max="4082" width="22.28515625" style="75" bestFit="1" customWidth="1"/>
    <col min="4083" max="4083" width="16.140625" style="75" customWidth="1"/>
    <col min="4084" max="4088" width="9.140625" style="75"/>
    <col min="4089" max="4089" width="7.42578125" style="75" bestFit="1" customWidth="1"/>
    <col min="4090" max="4091" width="7" style="75" bestFit="1" customWidth="1"/>
    <col min="4092" max="4337" width="9.140625" style="75"/>
    <col min="4338" max="4338" width="22.28515625" style="75" bestFit="1" customWidth="1"/>
    <col min="4339" max="4339" width="16.140625" style="75" customWidth="1"/>
    <col min="4340" max="4344" width="9.140625" style="75"/>
    <col min="4345" max="4345" width="7.42578125" style="75" bestFit="1" customWidth="1"/>
    <col min="4346" max="4347" width="7" style="75" bestFit="1" customWidth="1"/>
    <col min="4348" max="4593" width="9.140625" style="75"/>
    <col min="4594" max="4594" width="22.28515625" style="75" bestFit="1" customWidth="1"/>
    <col min="4595" max="4595" width="16.140625" style="75" customWidth="1"/>
    <col min="4596" max="4600" width="9.140625" style="75"/>
    <col min="4601" max="4601" width="7.42578125" style="75" bestFit="1" customWidth="1"/>
    <col min="4602" max="4603" width="7" style="75" bestFit="1" customWidth="1"/>
    <col min="4604" max="4849" width="9.140625" style="75"/>
    <col min="4850" max="4850" width="22.28515625" style="75" bestFit="1" customWidth="1"/>
    <col min="4851" max="4851" width="16.140625" style="75" customWidth="1"/>
    <col min="4852" max="4856" width="9.140625" style="75"/>
    <col min="4857" max="4857" width="7.42578125" style="75" bestFit="1" customWidth="1"/>
    <col min="4858" max="4859" width="7" style="75" bestFit="1" customWidth="1"/>
    <col min="4860" max="5105" width="9.140625" style="75"/>
    <col min="5106" max="5106" width="22.28515625" style="75" bestFit="1" customWidth="1"/>
    <col min="5107" max="5107" width="16.140625" style="75" customWidth="1"/>
    <col min="5108" max="5112" width="9.140625" style="75"/>
    <col min="5113" max="5113" width="7.42578125" style="75" bestFit="1" customWidth="1"/>
    <col min="5114" max="5115" width="7" style="75" bestFit="1" customWidth="1"/>
    <col min="5116" max="5361" width="9.140625" style="75"/>
    <col min="5362" max="5362" width="22.28515625" style="75" bestFit="1" customWidth="1"/>
    <col min="5363" max="5363" width="16.140625" style="75" customWidth="1"/>
    <col min="5364" max="5368" width="9.140625" style="75"/>
    <col min="5369" max="5369" width="7.42578125" style="75" bestFit="1" customWidth="1"/>
    <col min="5370" max="5371" width="7" style="75" bestFit="1" customWidth="1"/>
    <col min="5372" max="5617" width="9.140625" style="75"/>
    <col min="5618" max="5618" width="22.28515625" style="75" bestFit="1" customWidth="1"/>
    <col min="5619" max="5619" width="16.140625" style="75" customWidth="1"/>
    <col min="5620" max="5624" width="9.140625" style="75"/>
    <col min="5625" max="5625" width="7.42578125" style="75" bestFit="1" customWidth="1"/>
    <col min="5626" max="5627" width="7" style="75" bestFit="1" customWidth="1"/>
    <col min="5628" max="5873" width="9.140625" style="75"/>
    <col min="5874" max="5874" width="22.28515625" style="75" bestFit="1" customWidth="1"/>
    <col min="5875" max="5875" width="16.140625" style="75" customWidth="1"/>
    <col min="5876" max="5880" width="9.140625" style="75"/>
    <col min="5881" max="5881" width="7.42578125" style="75" bestFit="1" customWidth="1"/>
    <col min="5882" max="5883" width="7" style="75" bestFit="1" customWidth="1"/>
    <col min="5884" max="6129" width="9.140625" style="75"/>
    <col min="6130" max="6130" width="22.28515625" style="75" bestFit="1" customWidth="1"/>
    <col min="6131" max="6131" width="16.140625" style="75" customWidth="1"/>
    <col min="6132" max="6136" width="9.140625" style="75"/>
    <col min="6137" max="6137" width="7.42578125" style="75" bestFit="1" customWidth="1"/>
    <col min="6138" max="6139" width="7" style="75" bestFit="1" customWidth="1"/>
    <col min="6140" max="6385" width="9.140625" style="75"/>
    <col min="6386" max="6386" width="22.28515625" style="75" bestFit="1" customWidth="1"/>
    <col min="6387" max="6387" width="16.140625" style="75" customWidth="1"/>
    <col min="6388" max="6392" width="9.140625" style="75"/>
    <col min="6393" max="6393" width="7.42578125" style="75" bestFit="1" customWidth="1"/>
    <col min="6394" max="6395" width="7" style="75" bestFit="1" customWidth="1"/>
    <col min="6396" max="6641" width="9.140625" style="75"/>
    <col min="6642" max="6642" width="22.28515625" style="75" bestFit="1" customWidth="1"/>
    <col min="6643" max="6643" width="16.140625" style="75" customWidth="1"/>
    <col min="6644" max="6648" width="9.140625" style="75"/>
    <col min="6649" max="6649" width="7.42578125" style="75" bestFit="1" customWidth="1"/>
    <col min="6650" max="6651" width="7" style="75" bestFit="1" customWidth="1"/>
    <col min="6652" max="6897" width="9.140625" style="75"/>
    <col min="6898" max="6898" width="22.28515625" style="75" bestFit="1" customWidth="1"/>
    <col min="6899" max="6899" width="16.140625" style="75" customWidth="1"/>
    <col min="6900" max="6904" width="9.140625" style="75"/>
    <col min="6905" max="6905" width="7.42578125" style="75" bestFit="1" customWidth="1"/>
    <col min="6906" max="6907" width="7" style="75" bestFit="1" customWidth="1"/>
    <col min="6908" max="7153" width="9.140625" style="75"/>
    <col min="7154" max="7154" width="22.28515625" style="75" bestFit="1" customWidth="1"/>
    <col min="7155" max="7155" width="16.140625" style="75" customWidth="1"/>
    <col min="7156" max="7160" width="9.140625" style="75"/>
    <col min="7161" max="7161" width="7.42578125" style="75" bestFit="1" customWidth="1"/>
    <col min="7162" max="7163" width="7" style="75" bestFit="1" customWidth="1"/>
    <col min="7164" max="7409" width="9.140625" style="75"/>
    <col min="7410" max="7410" width="22.28515625" style="75" bestFit="1" customWidth="1"/>
    <col min="7411" max="7411" width="16.140625" style="75" customWidth="1"/>
    <col min="7412" max="7416" width="9.140625" style="75"/>
    <col min="7417" max="7417" width="7.42578125" style="75" bestFit="1" customWidth="1"/>
    <col min="7418" max="7419" width="7" style="75" bestFit="1" customWidth="1"/>
    <col min="7420" max="7665" width="9.140625" style="75"/>
    <col min="7666" max="7666" width="22.28515625" style="75" bestFit="1" customWidth="1"/>
    <col min="7667" max="7667" width="16.140625" style="75" customWidth="1"/>
    <col min="7668" max="7672" width="9.140625" style="75"/>
    <col min="7673" max="7673" width="7.42578125" style="75" bestFit="1" customWidth="1"/>
    <col min="7674" max="7675" width="7" style="75" bestFit="1" customWidth="1"/>
    <col min="7676" max="7921" width="9.140625" style="75"/>
    <col min="7922" max="7922" width="22.28515625" style="75" bestFit="1" customWidth="1"/>
    <col min="7923" max="7923" width="16.140625" style="75" customWidth="1"/>
    <col min="7924" max="7928" width="9.140625" style="75"/>
    <col min="7929" max="7929" width="7.42578125" style="75" bestFit="1" customWidth="1"/>
    <col min="7930" max="7931" width="7" style="75" bestFit="1" customWidth="1"/>
    <col min="7932" max="8177" width="9.140625" style="75"/>
    <col min="8178" max="8178" width="22.28515625" style="75" bestFit="1" customWidth="1"/>
    <col min="8179" max="8179" width="16.140625" style="75" customWidth="1"/>
    <col min="8180" max="8184" width="9.140625" style="75"/>
    <col min="8185" max="8185" width="7.42578125" style="75" bestFit="1" customWidth="1"/>
    <col min="8186" max="8187" width="7" style="75" bestFit="1" customWidth="1"/>
    <col min="8188" max="8433" width="9.140625" style="75"/>
    <col min="8434" max="8434" width="22.28515625" style="75" bestFit="1" customWidth="1"/>
    <col min="8435" max="8435" width="16.140625" style="75" customWidth="1"/>
    <col min="8436" max="8440" width="9.140625" style="75"/>
    <col min="8441" max="8441" width="7.42578125" style="75" bestFit="1" customWidth="1"/>
    <col min="8442" max="8443" width="7" style="75" bestFit="1" customWidth="1"/>
    <col min="8444" max="8689" width="9.140625" style="75"/>
    <col min="8690" max="8690" width="22.28515625" style="75" bestFit="1" customWidth="1"/>
    <col min="8691" max="8691" width="16.140625" style="75" customWidth="1"/>
    <col min="8692" max="8696" width="9.140625" style="75"/>
    <col min="8697" max="8697" width="7.42578125" style="75" bestFit="1" customWidth="1"/>
    <col min="8698" max="8699" width="7" style="75" bestFit="1" customWidth="1"/>
    <col min="8700" max="8945" width="9.140625" style="75"/>
    <col min="8946" max="8946" width="22.28515625" style="75" bestFit="1" customWidth="1"/>
    <col min="8947" max="8947" width="16.140625" style="75" customWidth="1"/>
    <col min="8948" max="8952" width="9.140625" style="75"/>
    <col min="8953" max="8953" width="7.42578125" style="75" bestFit="1" customWidth="1"/>
    <col min="8954" max="8955" width="7" style="75" bestFit="1" customWidth="1"/>
    <col min="8956" max="9201" width="9.140625" style="75"/>
    <col min="9202" max="9202" width="22.28515625" style="75" bestFit="1" customWidth="1"/>
    <col min="9203" max="9203" width="16.140625" style="75" customWidth="1"/>
    <col min="9204" max="9208" width="9.140625" style="75"/>
    <col min="9209" max="9209" width="7.42578125" style="75" bestFit="1" customWidth="1"/>
    <col min="9210" max="9211" width="7" style="75" bestFit="1" customWidth="1"/>
    <col min="9212" max="9457" width="9.140625" style="75"/>
    <col min="9458" max="9458" width="22.28515625" style="75" bestFit="1" customWidth="1"/>
    <col min="9459" max="9459" width="16.140625" style="75" customWidth="1"/>
    <col min="9460" max="9464" width="9.140625" style="75"/>
    <col min="9465" max="9465" width="7.42578125" style="75" bestFit="1" customWidth="1"/>
    <col min="9466" max="9467" width="7" style="75" bestFit="1" customWidth="1"/>
    <col min="9468" max="9713" width="9.140625" style="75"/>
    <col min="9714" max="9714" width="22.28515625" style="75" bestFit="1" customWidth="1"/>
    <col min="9715" max="9715" width="16.140625" style="75" customWidth="1"/>
    <col min="9716" max="9720" width="9.140625" style="75"/>
    <col min="9721" max="9721" width="7.42578125" style="75" bestFit="1" customWidth="1"/>
    <col min="9722" max="9723" width="7" style="75" bestFit="1" customWidth="1"/>
    <col min="9724" max="9969" width="9.140625" style="75"/>
    <col min="9970" max="9970" width="22.28515625" style="75" bestFit="1" customWidth="1"/>
    <col min="9971" max="9971" width="16.140625" style="75" customWidth="1"/>
    <col min="9972" max="9976" width="9.140625" style="75"/>
    <col min="9977" max="9977" width="7.42578125" style="75" bestFit="1" customWidth="1"/>
    <col min="9978" max="9979" width="7" style="75" bestFit="1" customWidth="1"/>
    <col min="9980" max="10225" width="9.140625" style="75"/>
    <col min="10226" max="10226" width="22.28515625" style="75" bestFit="1" customWidth="1"/>
    <col min="10227" max="10227" width="16.140625" style="75" customWidth="1"/>
    <col min="10228" max="10232" width="9.140625" style="75"/>
    <col min="10233" max="10233" width="7.42578125" style="75" bestFit="1" customWidth="1"/>
    <col min="10234" max="10235" width="7" style="75" bestFit="1" customWidth="1"/>
    <col min="10236" max="10481" width="9.140625" style="75"/>
    <col min="10482" max="10482" width="22.28515625" style="75" bestFit="1" customWidth="1"/>
    <col min="10483" max="10483" width="16.140625" style="75" customWidth="1"/>
    <col min="10484" max="10488" width="9.140625" style="75"/>
    <col min="10489" max="10489" width="7.42578125" style="75" bestFit="1" customWidth="1"/>
    <col min="10490" max="10491" width="7" style="75" bestFit="1" customWidth="1"/>
    <col min="10492" max="10737" width="9.140625" style="75"/>
    <col min="10738" max="10738" width="22.28515625" style="75" bestFit="1" customWidth="1"/>
    <col min="10739" max="10739" width="16.140625" style="75" customWidth="1"/>
    <col min="10740" max="10744" width="9.140625" style="75"/>
    <col min="10745" max="10745" width="7.42578125" style="75" bestFit="1" customWidth="1"/>
    <col min="10746" max="10747" width="7" style="75" bestFit="1" customWidth="1"/>
    <col min="10748" max="10993" width="9.140625" style="75"/>
    <col min="10994" max="10994" width="22.28515625" style="75" bestFit="1" customWidth="1"/>
    <col min="10995" max="10995" width="16.140625" style="75" customWidth="1"/>
    <col min="10996" max="11000" width="9.140625" style="75"/>
    <col min="11001" max="11001" width="7.42578125" style="75" bestFit="1" customWidth="1"/>
    <col min="11002" max="11003" width="7" style="75" bestFit="1" customWidth="1"/>
    <col min="11004" max="11249" width="9.140625" style="75"/>
    <col min="11250" max="11250" width="22.28515625" style="75" bestFit="1" customWidth="1"/>
    <col min="11251" max="11251" width="16.140625" style="75" customWidth="1"/>
    <col min="11252" max="11256" width="9.140625" style="75"/>
    <col min="11257" max="11257" width="7.42578125" style="75" bestFit="1" customWidth="1"/>
    <col min="11258" max="11259" width="7" style="75" bestFit="1" customWidth="1"/>
    <col min="11260" max="11505" width="9.140625" style="75"/>
    <col min="11506" max="11506" width="22.28515625" style="75" bestFit="1" customWidth="1"/>
    <col min="11507" max="11507" width="16.140625" style="75" customWidth="1"/>
    <col min="11508" max="11512" width="9.140625" style="75"/>
    <col min="11513" max="11513" width="7.42578125" style="75" bestFit="1" customWidth="1"/>
    <col min="11514" max="11515" width="7" style="75" bestFit="1" customWidth="1"/>
    <col min="11516" max="11761" width="9.140625" style="75"/>
    <col min="11762" max="11762" width="22.28515625" style="75" bestFit="1" customWidth="1"/>
    <col min="11763" max="11763" width="16.140625" style="75" customWidth="1"/>
    <col min="11764" max="11768" width="9.140625" style="75"/>
    <col min="11769" max="11769" width="7.42578125" style="75" bestFit="1" customWidth="1"/>
    <col min="11770" max="11771" width="7" style="75" bestFit="1" customWidth="1"/>
    <col min="11772" max="12017" width="9.140625" style="75"/>
    <col min="12018" max="12018" width="22.28515625" style="75" bestFit="1" customWidth="1"/>
    <col min="12019" max="12019" width="16.140625" style="75" customWidth="1"/>
    <col min="12020" max="12024" width="9.140625" style="75"/>
    <col min="12025" max="12025" width="7.42578125" style="75" bestFit="1" customWidth="1"/>
    <col min="12026" max="12027" width="7" style="75" bestFit="1" customWidth="1"/>
    <col min="12028" max="12273" width="9.140625" style="75"/>
    <col min="12274" max="12274" width="22.28515625" style="75" bestFit="1" customWidth="1"/>
    <col min="12275" max="12275" width="16.140625" style="75" customWidth="1"/>
    <col min="12276" max="12280" width="9.140625" style="75"/>
    <col min="12281" max="12281" width="7.42578125" style="75" bestFit="1" customWidth="1"/>
    <col min="12282" max="12283" width="7" style="75" bestFit="1" customWidth="1"/>
    <col min="12284" max="12529" width="9.140625" style="75"/>
    <col min="12530" max="12530" width="22.28515625" style="75" bestFit="1" customWidth="1"/>
    <col min="12531" max="12531" width="16.140625" style="75" customWidth="1"/>
    <col min="12532" max="12536" width="9.140625" style="75"/>
    <col min="12537" max="12537" width="7.42578125" style="75" bestFit="1" customWidth="1"/>
    <col min="12538" max="12539" width="7" style="75" bestFit="1" customWidth="1"/>
    <col min="12540" max="12785" width="9.140625" style="75"/>
    <col min="12786" max="12786" width="22.28515625" style="75" bestFit="1" customWidth="1"/>
    <col min="12787" max="12787" width="16.140625" style="75" customWidth="1"/>
    <col min="12788" max="12792" width="9.140625" style="75"/>
    <col min="12793" max="12793" width="7.42578125" style="75" bestFit="1" customWidth="1"/>
    <col min="12794" max="12795" width="7" style="75" bestFit="1" customWidth="1"/>
    <col min="12796" max="13041" width="9.140625" style="75"/>
    <col min="13042" max="13042" width="22.28515625" style="75" bestFit="1" customWidth="1"/>
    <col min="13043" max="13043" width="16.140625" style="75" customWidth="1"/>
    <col min="13044" max="13048" width="9.140625" style="75"/>
    <col min="13049" max="13049" width="7.42578125" style="75" bestFit="1" customWidth="1"/>
    <col min="13050" max="13051" width="7" style="75" bestFit="1" customWidth="1"/>
    <col min="13052" max="13297" width="9.140625" style="75"/>
    <col min="13298" max="13298" width="22.28515625" style="75" bestFit="1" customWidth="1"/>
    <col min="13299" max="13299" width="16.140625" style="75" customWidth="1"/>
    <col min="13300" max="13304" width="9.140625" style="75"/>
    <col min="13305" max="13305" width="7.42578125" style="75" bestFit="1" customWidth="1"/>
    <col min="13306" max="13307" width="7" style="75" bestFit="1" customWidth="1"/>
    <col min="13308" max="13553" width="9.140625" style="75"/>
    <col min="13554" max="13554" width="22.28515625" style="75" bestFit="1" customWidth="1"/>
    <col min="13555" max="13555" width="16.140625" style="75" customWidth="1"/>
    <col min="13556" max="13560" width="9.140625" style="75"/>
    <col min="13561" max="13561" width="7.42578125" style="75" bestFit="1" customWidth="1"/>
    <col min="13562" max="13563" width="7" style="75" bestFit="1" customWidth="1"/>
    <col min="13564" max="13809" width="9.140625" style="75"/>
    <col min="13810" max="13810" width="22.28515625" style="75" bestFit="1" customWidth="1"/>
    <col min="13811" max="13811" width="16.140625" style="75" customWidth="1"/>
    <col min="13812" max="13816" width="9.140625" style="75"/>
    <col min="13817" max="13817" width="7.42578125" style="75" bestFit="1" customWidth="1"/>
    <col min="13818" max="13819" width="7" style="75" bestFit="1" customWidth="1"/>
    <col min="13820" max="14065" width="9.140625" style="75"/>
    <col min="14066" max="14066" width="22.28515625" style="75" bestFit="1" customWidth="1"/>
    <col min="14067" max="14067" width="16.140625" style="75" customWidth="1"/>
    <col min="14068" max="14072" width="9.140625" style="75"/>
    <col min="14073" max="14073" width="7.42578125" style="75" bestFit="1" customWidth="1"/>
    <col min="14074" max="14075" width="7" style="75" bestFit="1" customWidth="1"/>
    <col min="14076" max="14321" width="9.140625" style="75"/>
    <col min="14322" max="14322" width="22.28515625" style="75" bestFit="1" customWidth="1"/>
    <col min="14323" max="14323" width="16.140625" style="75" customWidth="1"/>
    <col min="14324" max="14328" width="9.140625" style="75"/>
    <col min="14329" max="14329" width="7.42578125" style="75" bestFit="1" customWidth="1"/>
    <col min="14330" max="14331" width="7" style="75" bestFit="1" customWidth="1"/>
    <col min="14332" max="14577" width="9.140625" style="75"/>
    <col min="14578" max="14578" width="22.28515625" style="75" bestFit="1" customWidth="1"/>
    <col min="14579" max="14579" width="16.140625" style="75" customWidth="1"/>
    <col min="14580" max="14584" width="9.140625" style="75"/>
    <col min="14585" max="14585" width="7.42578125" style="75" bestFit="1" customWidth="1"/>
    <col min="14586" max="14587" width="7" style="75" bestFit="1" customWidth="1"/>
    <col min="14588" max="14833" width="9.140625" style="75"/>
    <col min="14834" max="14834" width="22.28515625" style="75" bestFit="1" customWidth="1"/>
    <col min="14835" max="14835" width="16.140625" style="75" customWidth="1"/>
    <col min="14836" max="14840" width="9.140625" style="75"/>
    <col min="14841" max="14841" width="7.42578125" style="75" bestFit="1" customWidth="1"/>
    <col min="14842" max="14843" width="7" style="75" bestFit="1" customWidth="1"/>
    <col min="14844" max="15089" width="9.140625" style="75"/>
    <col min="15090" max="15090" width="22.28515625" style="75" bestFit="1" customWidth="1"/>
    <col min="15091" max="15091" width="16.140625" style="75" customWidth="1"/>
    <col min="15092" max="15096" width="9.140625" style="75"/>
    <col min="15097" max="15097" width="7.42578125" style="75" bestFit="1" customWidth="1"/>
    <col min="15098" max="15099" width="7" style="75" bestFit="1" customWidth="1"/>
    <col min="15100" max="15345" width="9.140625" style="75"/>
    <col min="15346" max="15346" width="22.28515625" style="75" bestFit="1" customWidth="1"/>
    <col min="15347" max="15347" width="16.140625" style="75" customWidth="1"/>
    <col min="15348" max="15352" width="9.140625" style="75"/>
    <col min="15353" max="15353" width="7.42578125" style="75" bestFit="1" customWidth="1"/>
    <col min="15354" max="15355" width="7" style="75" bestFit="1" customWidth="1"/>
    <col min="15356" max="15601" width="9.140625" style="75"/>
    <col min="15602" max="15602" width="22.28515625" style="75" bestFit="1" customWidth="1"/>
    <col min="15603" max="15603" width="16.140625" style="75" customWidth="1"/>
    <col min="15604" max="15608" width="9.140625" style="75"/>
    <col min="15609" max="15609" width="7.42578125" style="75" bestFit="1" customWidth="1"/>
    <col min="15610" max="15611" width="7" style="75" bestFit="1" customWidth="1"/>
    <col min="15612" max="15857" width="9.140625" style="75"/>
    <col min="15858" max="15858" width="22.28515625" style="75" bestFit="1" customWidth="1"/>
    <col min="15859" max="15859" width="16.140625" style="75" customWidth="1"/>
    <col min="15860" max="15864" width="9.140625" style="75"/>
    <col min="15865" max="15865" width="7.42578125" style="75" bestFit="1" customWidth="1"/>
    <col min="15866" max="15867" width="7" style="75" bestFit="1" customWidth="1"/>
    <col min="15868" max="16113" width="9.140625" style="75"/>
    <col min="16114" max="16114" width="22.28515625" style="75" bestFit="1" customWidth="1"/>
    <col min="16115" max="16115" width="16.140625" style="75" customWidth="1"/>
    <col min="16116" max="16120" width="9.140625" style="75"/>
    <col min="16121" max="16121" width="7.42578125" style="75" bestFit="1" customWidth="1"/>
    <col min="16122" max="16123" width="7" style="75" bestFit="1" customWidth="1"/>
    <col min="16124" max="16384" width="9.140625" style="75"/>
  </cols>
  <sheetData>
    <row r="1" spans="2:7" s="74" customFormat="1" ht="18">
      <c r="B1" s="130" t="s">
        <v>888</v>
      </c>
    </row>
    <row r="3" spans="2:7" ht="15">
      <c r="B3" s="131" t="s">
        <v>889</v>
      </c>
      <c r="E3" s="132" t="s">
        <v>890</v>
      </c>
      <c r="F3" s="132" t="s">
        <v>891</v>
      </c>
      <c r="G3" s="132" t="s">
        <v>892</v>
      </c>
    </row>
    <row r="4" spans="2:7">
      <c r="B4" s="76" t="s">
        <v>893</v>
      </c>
      <c r="C4" s="77">
        <v>-500000</v>
      </c>
      <c r="E4" s="76" t="s">
        <v>893</v>
      </c>
      <c r="F4" s="77">
        <v>-500000</v>
      </c>
      <c r="G4" s="77">
        <v>-450000</v>
      </c>
    </row>
    <row r="5" spans="2:7">
      <c r="B5" s="76" t="s">
        <v>894</v>
      </c>
      <c r="C5" s="77">
        <v>12</v>
      </c>
      <c r="E5" s="76" t="s">
        <v>894</v>
      </c>
      <c r="F5" s="77">
        <v>12</v>
      </c>
      <c r="G5" s="77">
        <v>12</v>
      </c>
    </row>
    <row r="6" spans="2:7">
      <c r="B6" s="76" t="s">
        <v>895</v>
      </c>
      <c r="C6" s="133">
        <v>-20000</v>
      </c>
      <c r="E6" s="76" t="s">
        <v>895</v>
      </c>
      <c r="F6" s="77">
        <v>-20000</v>
      </c>
      <c r="G6" s="77">
        <v>-25000</v>
      </c>
    </row>
    <row r="7" spans="2:7">
      <c r="B7" s="80" t="s">
        <v>857</v>
      </c>
      <c r="C7" s="100">
        <v>0.11</v>
      </c>
      <c r="E7" s="80" t="s">
        <v>857</v>
      </c>
      <c r="F7" s="100">
        <v>0.11</v>
      </c>
      <c r="G7" s="100">
        <v>0.1</v>
      </c>
    </row>
    <row r="9" spans="2:7" ht="15">
      <c r="B9" s="131" t="s">
        <v>896</v>
      </c>
    </row>
    <row r="10" spans="2:7">
      <c r="B10" s="76" t="s">
        <v>897</v>
      </c>
      <c r="C10" s="77">
        <f>FV(C7/12,C5,C6,C4)</f>
        <v>810336.87888716708</v>
      </c>
    </row>
    <row r="11" spans="2:7">
      <c r="B11" s="82"/>
      <c r="C11" s="82"/>
    </row>
    <row r="12" spans="2:7">
      <c r="B12" s="76" t="s">
        <v>898</v>
      </c>
      <c r="C12" s="77">
        <f>C4+C6*C5</f>
        <v>-740000</v>
      </c>
    </row>
    <row r="13" spans="2:7">
      <c r="B13" s="82"/>
      <c r="C13" s="82"/>
    </row>
    <row r="14" spans="2:7">
      <c r="B14" s="76" t="s">
        <v>899</v>
      </c>
      <c r="C14" s="77">
        <f>C10+C12</f>
        <v>70336.878887167084</v>
      </c>
    </row>
  </sheetData>
  <scenarios current="1" show="0" sqref="C14 C12 C10">
    <scenario name="КБ Перспектива" locked="1" count="4" user="Michael" comment="Автор: Michael , 07.11.2022">
      <inputCells r="C4" val="-500000"/>
      <inputCells r="C5" val="12"/>
      <inputCells r="C6" val="-20000"/>
      <inputCells r="C7" val="0,11"/>
    </scenario>
    <scenario name="КБ Рапсодия" locked="1" count="4" user="Michael" comment="Автор: Michael , 07.11.2022">
      <inputCells r="C4" val="-450000"/>
      <inputCells r="C5" val="12"/>
      <inputCells r="C6" val="-25000"/>
      <inputCells r="C7" val="0,1"/>
    </scenario>
    <scenario name="КБ Нирвана" locked="1" count="4" user="Автор" comment="Автор: Автор , 01.02.2013">
      <inputCells r="C4" val="-600000" numFmtId="3"/>
      <inputCells r="C5" val="12" numFmtId="3"/>
      <inputCells r="C6" val="-20000" numFmtId="3"/>
      <inputCells r="C7" val="0,1" numFmtId="9"/>
    </scenario>
    <scenario name="КБ Оптимальный" locked="1" count="4" user="Автор" comment="Автор: Автор , 01.02.2013">
      <inputCells r="C4" val="-500000" numFmtId="3"/>
      <inputCells r="C5" val="24" numFmtId="3"/>
      <inputCells r="C6" val="-25000" numFmtId="3"/>
      <inputCells r="C7" val="0,11" numFmtId="9"/>
    </scenario>
    <scenario name="Банк Фаворит" locked="1" count="4" user="Автор" comment="Автор: Автор , 01.02.2013">
      <inputCells r="C4" val="-500000" numFmtId="3"/>
      <inputCells r="C5" val="24" numFmtId="3"/>
      <inputCells r="C6" val="-15000" numFmtId="3"/>
      <inputCells r="C7" val="0,11" numFmtId="9"/>
    </scenario>
  </scenarios>
  <conditionalFormatting sqref="C4:C7 C10 C12 C14">
    <cfRule type="expression" dxfId="24" priority="1">
      <formula>AND(#REF!=$B$3,C$1=$B$5)</formula>
    </cfRule>
  </conditionalFormatting>
  <conditionalFormatting sqref="F4:F7">
    <cfRule type="expression" dxfId="23" priority="2">
      <formula>AND(#REF!=$B$3,#REF!=$B$5)</formula>
    </cfRule>
  </conditionalFormatting>
  <conditionalFormatting sqref="G4:G7">
    <cfRule type="expression" dxfId="22" priority="3">
      <formula>AND(#REF!=$B$3,H$1=$B$5)</formula>
    </cfRule>
  </conditionalFormatting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FA42E-2F2C-454F-84ED-14314CEB4927}">
  <sheetPr>
    <tabColor theme="0"/>
  </sheetPr>
  <dimension ref="B1:C14"/>
  <sheetViews>
    <sheetView showGridLines="0" topLeftCell="A2" workbookViewId="0">
      <selection activeCell="C14" sqref="C14"/>
    </sheetView>
  </sheetViews>
  <sheetFormatPr defaultRowHeight="14.25"/>
  <cols>
    <col min="1" max="1" width="9.140625" style="75"/>
    <col min="2" max="2" width="32.7109375" style="75" customWidth="1"/>
    <col min="3" max="3" width="12.140625" style="75" customWidth="1"/>
    <col min="4" max="238" width="9.140625" style="75"/>
    <col min="239" max="239" width="22.28515625" style="75" bestFit="1" customWidth="1"/>
    <col min="240" max="240" width="16.140625" style="75" customWidth="1"/>
    <col min="241" max="245" width="9.140625" style="75"/>
    <col min="246" max="246" width="7.42578125" style="75" bestFit="1" customWidth="1"/>
    <col min="247" max="248" width="7" style="75" bestFit="1" customWidth="1"/>
    <col min="249" max="494" width="9.140625" style="75"/>
    <col min="495" max="495" width="22.28515625" style="75" bestFit="1" customWidth="1"/>
    <col min="496" max="496" width="16.140625" style="75" customWidth="1"/>
    <col min="497" max="501" width="9.140625" style="75"/>
    <col min="502" max="502" width="7.42578125" style="75" bestFit="1" customWidth="1"/>
    <col min="503" max="504" width="7" style="75" bestFit="1" customWidth="1"/>
    <col min="505" max="750" width="9.140625" style="75"/>
    <col min="751" max="751" width="22.28515625" style="75" bestFit="1" customWidth="1"/>
    <col min="752" max="752" width="16.140625" style="75" customWidth="1"/>
    <col min="753" max="757" width="9.140625" style="75"/>
    <col min="758" max="758" width="7.42578125" style="75" bestFit="1" customWidth="1"/>
    <col min="759" max="760" width="7" style="75" bestFit="1" customWidth="1"/>
    <col min="761" max="1006" width="9.140625" style="75"/>
    <col min="1007" max="1007" width="22.28515625" style="75" bestFit="1" customWidth="1"/>
    <col min="1008" max="1008" width="16.140625" style="75" customWidth="1"/>
    <col min="1009" max="1013" width="9.140625" style="75"/>
    <col min="1014" max="1014" width="7.42578125" style="75" bestFit="1" customWidth="1"/>
    <col min="1015" max="1016" width="7" style="75" bestFit="1" customWidth="1"/>
    <col min="1017" max="1262" width="9.140625" style="75"/>
    <col min="1263" max="1263" width="22.28515625" style="75" bestFit="1" customWidth="1"/>
    <col min="1264" max="1264" width="16.140625" style="75" customWidth="1"/>
    <col min="1265" max="1269" width="9.140625" style="75"/>
    <col min="1270" max="1270" width="7.42578125" style="75" bestFit="1" customWidth="1"/>
    <col min="1271" max="1272" width="7" style="75" bestFit="1" customWidth="1"/>
    <col min="1273" max="1518" width="9.140625" style="75"/>
    <col min="1519" max="1519" width="22.28515625" style="75" bestFit="1" customWidth="1"/>
    <col min="1520" max="1520" width="16.140625" style="75" customWidth="1"/>
    <col min="1521" max="1525" width="9.140625" style="75"/>
    <col min="1526" max="1526" width="7.42578125" style="75" bestFit="1" customWidth="1"/>
    <col min="1527" max="1528" width="7" style="75" bestFit="1" customWidth="1"/>
    <col min="1529" max="1774" width="9.140625" style="75"/>
    <col min="1775" max="1775" width="22.28515625" style="75" bestFit="1" customWidth="1"/>
    <col min="1776" max="1776" width="16.140625" style="75" customWidth="1"/>
    <col min="1777" max="1781" width="9.140625" style="75"/>
    <col min="1782" max="1782" width="7.42578125" style="75" bestFit="1" customWidth="1"/>
    <col min="1783" max="1784" width="7" style="75" bestFit="1" customWidth="1"/>
    <col min="1785" max="2030" width="9.140625" style="75"/>
    <col min="2031" max="2031" width="22.28515625" style="75" bestFit="1" customWidth="1"/>
    <col min="2032" max="2032" width="16.140625" style="75" customWidth="1"/>
    <col min="2033" max="2037" width="9.140625" style="75"/>
    <col min="2038" max="2038" width="7.42578125" style="75" bestFit="1" customWidth="1"/>
    <col min="2039" max="2040" width="7" style="75" bestFit="1" customWidth="1"/>
    <col min="2041" max="2286" width="9.140625" style="75"/>
    <col min="2287" max="2287" width="22.28515625" style="75" bestFit="1" customWidth="1"/>
    <col min="2288" max="2288" width="16.140625" style="75" customWidth="1"/>
    <col min="2289" max="2293" width="9.140625" style="75"/>
    <col min="2294" max="2294" width="7.42578125" style="75" bestFit="1" customWidth="1"/>
    <col min="2295" max="2296" width="7" style="75" bestFit="1" customWidth="1"/>
    <col min="2297" max="2542" width="9.140625" style="75"/>
    <col min="2543" max="2543" width="22.28515625" style="75" bestFit="1" customWidth="1"/>
    <col min="2544" max="2544" width="16.140625" style="75" customWidth="1"/>
    <col min="2545" max="2549" width="9.140625" style="75"/>
    <col min="2550" max="2550" width="7.42578125" style="75" bestFit="1" customWidth="1"/>
    <col min="2551" max="2552" width="7" style="75" bestFit="1" customWidth="1"/>
    <col min="2553" max="2798" width="9.140625" style="75"/>
    <col min="2799" max="2799" width="22.28515625" style="75" bestFit="1" customWidth="1"/>
    <col min="2800" max="2800" width="16.140625" style="75" customWidth="1"/>
    <col min="2801" max="2805" width="9.140625" style="75"/>
    <col min="2806" max="2806" width="7.42578125" style="75" bestFit="1" customWidth="1"/>
    <col min="2807" max="2808" width="7" style="75" bestFit="1" customWidth="1"/>
    <col min="2809" max="3054" width="9.140625" style="75"/>
    <col min="3055" max="3055" width="22.28515625" style="75" bestFit="1" customWidth="1"/>
    <col min="3056" max="3056" width="16.140625" style="75" customWidth="1"/>
    <col min="3057" max="3061" width="9.140625" style="75"/>
    <col min="3062" max="3062" width="7.42578125" style="75" bestFit="1" customWidth="1"/>
    <col min="3063" max="3064" width="7" style="75" bestFit="1" customWidth="1"/>
    <col min="3065" max="3310" width="9.140625" style="75"/>
    <col min="3311" max="3311" width="22.28515625" style="75" bestFit="1" customWidth="1"/>
    <col min="3312" max="3312" width="16.140625" style="75" customWidth="1"/>
    <col min="3313" max="3317" width="9.140625" style="75"/>
    <col min="3318" max="3318" width="7.42578125" style="75" bestFit="1" customWidth="1"/>
    <col min="3319" max="3320" width="7" style="75" bestFit="1" customWidth="1"/>
    <col min="3321" max="3566" width="9.140625" style="75"/>
    <col min="3567" max="3567" width="22.28515625" style="75" bestFit="1" customWidth="1"/>
    <col min="3568" max="3568" width="16.140625" style="75" customWidth="1"/>
    <col min="3569" max="3573" width="9.140625" style="75"/>
    <col min="3574" max="3574" width="7.42578125" style="75" bestFit="1" customWidth="1"/>
    <col min="3575" max="3576" width="7" style="75" bestFit="1" customWidth="1"/>
    <col min="3577" max="3822" width="9.140625" style="75"/>
    <col min="3823" max="3823" width="22.28515625" style="75" bestFit="1" customWidth="1"/>
    <col min="3824" max="3824" width="16.140625" style="75" customWidth="1"/>
    <col min="3825" max="3829" width="9.140625" style="75"/>
    <col min="3830" max="3830" width="7.42578125" style="75" bestFit="1" customWidth="1"/>
    <col min="3831" max="3832" width="7" style="75" bestFit="1" customWidth="1"/>
    <col min="3833" max="4078" width="9.140625" style="75"/>
    <col min="4079" max="4079" width="22.28515625" style="75" bestFit="1" customWidth="1"/>
    <col min="4080" max="4080" width="16.140625" style="75" customWidth="1"/>
    <col min="4081" max="4085" width="9.140625" style="75"/>
    <col min="4086" max="4086" width="7.42578125" style="75" bestFit="1" customWidth="1"/>
    <col min="4087" max="4088" width="7" style="75" bestFit="1" customWidth="1"/>
    <col min="4089" max="4334" width="9.140625" style="75"/>
    <col min="4335" max="4335" width="22.28515625" style="75" bestFit="1" customWidth="1"/>
    <col min="4336" max="4336" width="16.140625" style="75" customWidth="1"/>
    <col min="4337" max="4341" width="9.140625" style="75"/>
    <col min="4342" max="4342" width="7.42578125" style="75" bestFit="1" customWidth="1"/>
    <col min="4343" max="4344" width="7" style="75" bestFit="1" customWidth="1"/>
    <col min="4345" max="4590" width="9.140625" style="75"/>
    <col min="4591" max="4591" width="22.28515625" style="75" bestFit="1" customWidth="1"/>
    <col min="4592" max="4592" width="16.140625" style="75" customWidth="1"/>
    <col min="4593" max="4597" width="9.140625" style="75"/>
    <col min="4598" max="4598" width="7.42578125" style="75" bestFit="1" customWidth="1"/>
    <col min="4599" max="4600" width="7" style="75" bestFit="1" customWidth="1"/>
    <col min="4601" max="4846" width="9.140625" style="75"/>
    <col min="4847" max="4847" width="22.28515625" style="75" bestFit="1" customWidth="1"/>
    <col min="4848" max="4848" width="16.140625" style="75" customWidth="1"/>
    <col min="4849" max="4853" width="9.140625" style="75"/>
    <col min="4854" max="4854" width="7.42578125" style="75" bestFit="1" customWidth="1"/>
    <col min="4855" max="4856" width="7" style="75" bestFit="1" customWidth="1"/>
    <col min="4857" max="5102" width="9.140625" style="75"/>
    <col min="5103" max="5103" width="22.28515625" style="75" bestFit="1" customWidth="1"/>
    <col min="5104" max="5104" width="16.140625" style="75" customWidth="1"/>
    <col min="5105" max="5109" width="9.140625" style="75"/>
    <col min="5110" max="5110" width="7.42578125" style="75" bestFit="1" customWidth="1"/>
    <col min="5111" max="5112" width="7" style="75" bestFit="1" customWidth="1"/>
    <col min="5113" max="5358" width="9.140625" style="75"/>
    <col min="5359" max="5359" width="22.28515625" style="75" bestFit="1" customWidth="1"/>
    <col min="5360" max="5360" width="16.140625" style="75" customWidth="1"/>
    <col min="5361" max="5365" width="9.140625" style="75"/>
    <col min="5366" max="5366" width="7.42578125" style="75" bestFit="1" customWidth="1"/>
    <col min="5367" max="5368" width="7" style="75" bestFit="1" customWidth="1"/>
    <col min="5369" max="5614" width="9.140625" style="75"/>
    <col min="5615" max="5615" width="22.28515625" style="75" bestFit="1" customWidth="1"/>
    <col min="5616" max="5616" width="16.140625" style="75" customWidth="1"/>
    <col min="5617" max="5621" width="9.140625" style="75"/>
    <col min="5622" max="5622" width="7.42578125" style="75" bestFit="1" customWidth="1"/>
    <col min="5623" max="5624" width="7" style="75" bestFit="1" customWidth="1"/>
    <col min="5625" max="5870" width="9.140625" style="75"/>
    <col min="5871" max="5871" width="22.28515625" style="75" bestFit="1" customWidth="1"/>
    <col min="5872" max="5872" width="16.140625" style="75" customWidth="1"/>
    <col min="5873" max="5877" width="9.140625" style="75"/>
    <col min="5878" max="5878" width="7.42578125" style="75" bestFit="1" customWidth="1"/>
    <col min="5879" max="5880" width="7" style="75" bestFit="1" customWidth="1"/>
    <col min="5881" max="6126" width="9.140625" style="75"/>
    <col min="6127" max="6127" width="22.28515625" style="75" bestFit="1" customWidth="1"/>
    <col min="6128" max="6128" width="16.140625" style="75" customWidth="1"/>
    <col min="6129" max="6133" width="9.140625" style="75"/>
    <col min="6134" max="6134" width="7.42578125" style="75" bestFit="1" customWidth="1"/>
    <col min="6135" max="6136" width="7" style="75" bestFit="1" customWidth="1"/>
    <col min="6137" max="6382" width="9.140625" style="75"/>
    <col min="6383" max="6383" width="22.28515625" style="75" bestFit="1" customWidth="1"/>
    <col min="6384" max="6384" width="16.140625" style="75" customWidth="1"/>
    <col min="6385" max="6389" width="9.140625" style="75"/>
    <col min="6390" max="6390" width="7.42578125" style="75" bestFit="1" customWidth="1"/>
    <col min="6391" max="6392" width="7" style="75" bestFit="1" customWidth="1"/>
    <col min="6393" max="6638" width="9.140625" style="75"/>
    <col min="6639" max="6639" width="22.28515625" style="75" bestFit="1" customWidth="1"/>
    <col min="6640" max="6640" width="16.140625" style="75" customWidth="1"/>
    <col min="6641" max="6645" width="9.140625" style="75"/>
    <col min="6646" max="6646" width="7.42578125" style="75" bestFit="1" customWidth="1"/>
    <col min="6647" max="6648" width="7" style="75" bestFit="1" customWidth="1"/>
    <col min="6649" max="6894" width="9.140625" style="75"/>
    <col min="6895" max="6895" width="22.28515625" style="75" bestFit="1" customWidth="1"/>
    <col min="6896" max="6896" width="16.140625" style="75" customWidth="1"/>
    <col min="6897" max="6901" width="9.140625" style="75"/>
    <col min="6902" max="6902" width="7.42578125" style="75" bestFit="1" customWidth="1"/>
    <col min="6903" max="6904" width="7" style="75" bestFit="1" customWidth="1"/>
    <col min="6905" max="7150" width="9.140625" style="75"/>
    <col min="7151" max="7151" width="22.28515625" style="75" bestFit="1" customWidth="1"/>
    <col min="7152" max="7152" width="16.140625" style="75" customWidth="1"/>
    <col min="7153" max="7157" width="9.140625" style="75"/>
    <col min="7158" max="7158" width="7.42578125" style="75" bestFit="1" customWidth="1"/>
    <col min="7159" max="7160" width="7" style="75" bestFit="1" customWidth="1"/>
    <col min="7161" max="7406" width="9.140625" style="75"/>
    <col min="7407" max="7407" width="22.28515625" style="75" bestFit="1" customWidth="1"/>
    <col min="7408" max="7408" width="16.140625" style="75" customWidth="1"/>
    <col min="7409" max="7413" width="9.140625" style="75"/>
    <col min="7414" max="7414" width="7.42578125" style="75" bestFit="1" customWidth="1"/>
    <col min="7415" max="7416" width="7" style="75" bestFit="1" customWidth="1"/>
    <col min="7417" max="7662" width="9.140625" style="75"/>
    <col min="7663" max="7663" width="22.28515625" style="75" bestFit="1" customWidth="1"/>
    <col min="7664" max="7664" width="16.140625" style="75" customWidth="1"/>
    <col min="7665" max="7669" width="9.140625" style="75"/>
    <col min="7670" max="7670" width="7.42578125" style="75" bestFit="1" customWidth="1"/>
    <col min="7671" max="7672" width="7" style="75" bestFit="1" customWidth="1"/>
    <col min="7673" max="7918" width="9.140625" style="75"/>
    <col min="7919" max="7919" width="22.28515625" style="75" bestFit="1" customWidth="1"/>
    <col min="7920" max="7920" width="16.140625" style="75" customWidth="1"/>
    <col min="7921" max="7925" width="9.140625" style="75"/>
    <col min="7926" max="7926" width="7.42578125" style="75" bestFit="1" customWidth="1"/>
    <col min="7927" max="7928" width="7" style="75" bestFit="1" customWidth="1"/>
    <col min="7929" max="8174" width="9.140625" style="75"/>
    <col min="8175" max="8175" width="22.28515625" style="75" bestFit="1" customWidth="1"/>
    <col min="8176" max="8176" width="16.140625" style="75" customWidth="1"/>
    <col min="8177" max="8181" width="9.140625" style="75"/>
    <col min="8182" max="8182" width="7.42578125" style="75" bestFit="1" customWidth="1"/>
    <col min="8183" max="8184" width="7" style="75" bestFit="1" customWidth="1"/>
    <col min="8185" max="8430" width="9.140625" style="75"/>
    <col min="8431" max="8431" width="22.28515625" style="75" bestFit="1" customWidth="1"/>
    <col min="8432" max="8432" width="16.140625" style="75" customWidth="1"/>
    <col min="8433" max="8437" width="9.140625" style="75"/>
    <col min="8438" max="8438" width="7.42578125" style="75" bestFit="1" customWidth="1"/>
    <col min="8439" max="8440" width="7" style="75" bestFit="1" customWidth="1"/>
    <col min="8441" max="8686" width="9.140625" style="75"/>
    <col min="8687" max="8687" width="22.28515625" style="75" bestFit="1" customWidth="1"/>
    <col min="8688" max="8688" width="16.140625" style="75" customWidth="1"/>
    <col min="8689" max="8693" width="9.140625" style="75"/>
    <col min="8694" max="8694" width="7.42578125" style="75" bestFit="1" customWidth="1"/>
    <col min="8695" max="8696" width="7" style="75" bestFit="1" customWidth="1"/>
    <col min="8697" max="8942" width="9.140625" style="75"/>
    <col min="8943" max="8943" width="22.28515625" style="75" bestFit="1" customWidth="1"/>
    <col min="8944" max="8944" width="16.140625" style="75" customWidth="1"/>
    <col min="8945" max="8949" width="9.140625" style="75"/>
    <col min="8950" max="8950" width="7.42578125" style="75" bestFit="1" customWidth="1"/>
    <col min="8951" max="8952" width="7" style="75" bestFit="1" customWidth="1"/>
    <col min="8953" max="9198" width="9.140625" style="75"/>
    <col min="9199" max="9199" width="22.28515625" style="75" bestFit="1" customWidth="1"/>
    <col min="9200" max="9200" width="16.140625" style="75" customWidth="1"/>
    <col min="9201" max="9205" width="9.140625" style="75"/>
    <col min="9206" max="9206" width="7.42578125" style="75" bestFit="1" customWidth="1"/>
    <col min="9207" max="9208" width="7" style="75" bestFit="1" customWidth="1"/>
    <col min="9209" max="9454" width="9.140625" style="75"/>
    <col min="9455" max="9455" width="22.28515625" style="75" bestFit="1" customWidth="1"/>
    <col min="9456" max="9456" width="16.140625" style="75" customWidth="1"/>
    <col min="9457" max="9461" width="9.140625" style="75"/>
    <col min="9462" max="9462" width="7.42578125" style="75" bestFit="1" customWidth="1"/>
    <col min="9463" max="9464" width="7" style="75" bestFit="1" customWidth="1"/>
    <col min="9465" max="9710" width="9.140625" style="75"/>
    <col min="9711" max="9711" width="22.28515625" style="75" bestFit="1" customWidth="1"/>
    <col min="9712" max="9712" width="16.140625" style="75" customWidth="1"/>
    <col min="9713" max="9717" width="9.140625" style="75"/>
    <col min="9718" max="9718" width="7.42578125" style="75" bestFit="1" customWidth="1"/>
    <col min="9719" max="9720" width="7" style="75" bestFit="1" customWidth="1"/>
    <col min="9721" max="9966" width="9.140625" style="75"/>
    <col min="9967" max="9967" width="22.28515625" style="75" bestFit="1" customWidth="1"/>
    <col min="9968" max="9968" width="16.140625" style="75" customWidth="1"/>
    <col min="9969" max="9973" width="9.140625" style="75"/>
    <col min="9974" max="9974" width="7.42578125" style="75" bestFit="1" customWidth="1"/>
    <col min="9975" max="9976" width="7" style="75" bestFit="1" customWidth="1"/>
    <col min="9977" max="10222" width="9.140625" style="75"/>
    <col min="10223" max="10223" width="22.28515625" style="75" bestFit="1" customWidth="1"/>
    <col min="10224" max="10224" width="16.140625" style="75" customWidth="1"/>
    <col min="10225" max="10229" width="9.140625" style="75"/>
    <col min="10230" max="10230" width="7.42578125" style="75" bestFit="1" customWidth="1"/>
    <col min="10231" max="10232" width="7" style="75" bestFit="1" customWidth="1"/>
    <col min="10233" max="10478" width="9.140625" style="75"/>
    <col min="10479" max="10479" width="22.28515625" style="75" bestFit="1" customWidth="1"/>
    <col min="10480" max="10480" width="16.140625" style="75" customWidth="1"/>
    <col min="10481" max="10485" width="9.140625" style="75"/>
    <col min="10486" max="10486" width="7.42578125" style="75" bestFit="1" customWidth="1"/>
    <col min="10487" max="10488" width="7" style="75" bestFit="1" customWidth="1"/>
    <col min="10489" max="10734" width="9.140625" style="75"/>
    <col min="10735" max="10735" width="22.28515625" style="75" bestFit="1" customWidth="1"/>
    <col min="10736" max="10736" width="16.140625" style="75" customWidth="1"/>
    <col min="10737" max="10741" width="9.140625" style="75"/>
    <col min="10742" max="10742" width="7.42578125" style="75" bestFit="1" customWidth="1"/>
    <col min="10743" max="10744" width="7" style="75" bestFit="1" customWidth="1"/>
    <col min="10745" max="10990" width="9.140625" style="75"/>
    <col min="10991" max="10991" width="22.28515625" style="75" bestFit="1" customWidth="1"/>
    <col min="10992" max="10992" width="16.140625" style="75" customWidth="1"/>
    <col min="10993" max="10997" width="9.140625" style="75"/>
    <col min="10998" max="10998" width="7.42578125" style="75" bestFit="1" customWidth="1"/>
    <col min="10999" max="11000" width="7" style="75" bestFit="1" customWidth="1"/>
    <col min="11001" max="11246" width="9.140625" style="75"/>
    <col min="11247" max="11247" width="22.28515625" style="75" bestFit="1" customWidth="1"/>
    <col min="11248" max="11248" width="16.140625" style="75" customWidth="1"/>
    <col min="11249" max="11253" width="9.140625" style="75"/>
    <col min="11254" max="11254" width="7.42578125" style="75" bestFit="1" customWidth="1"/>
    <col min="11255" max="11256" width="7" style="75" bestFit="1" customWidth="1"/>
    <col min="11257" max="11502" width="9.140625" style="75"/>
    <col min="11503" max="11503" width="22.28515625" style="75" bestFit="1" customWidth="1"/>
    <col min="11504" max="11504" width="16.140625" style="75" customWidth="1"/>
    <col min="11505" max="11509" width="9.140625" style="75"/>
    <col min="11510" max="11510" width="7.42578125" style="75" bestFit="1" customWidth="1"/>
    <col min="11511" max="11512" width="7" style="75" bestFit="1" customWidth="1"/>
    <col min="11513" max="11758" width="9.140625" style="75"/>
    <col min="11759" max="11759" width="22.28515625" style="75" bestFit="1" customWidth="1"/>
    <col min="11760" max="11760" width="16.140625" style="75" customWidth="1"/>
    <col min="11761" max="11765" width="9.140625" style="75"/>
    <col min="11766" max="11766" width="7.42578125" style="75" bestFit="1" customWidth="1"/>
    <col min="11767" max="11768" width="7" style="75" bestFit="1" customWidth="1"/>
    <col min="11769" max="12014" width="9.140625" style="75"/>
    <col min="12015" max="12015" width="22.28515625" style="75" bestFit="1" customWidth="1"/>
    <col min="12016" max="12016" width="16.140625" style="75" customWidth="1"/>
    <col min="12017" max="12021" width="9.140625" style="75"/>
    <col min="12022" max="12022" width="7.42578125" style="75" bestFit="1" customWidth="1"/>
    <col min="12023" max="12024" width="7" style="75" bestFit="1" customWidth="1"/>
    <col min="12025" max="12270" width="9.140625" style="75"/>
    <col min="12271" max="12271" width="22.28515625" style="75" bestFit="1" customWidth="1"/>
    <col min="12272" max="12272" width="16.140625" style="75" customWidth="1"/>
    <col min="12273" max="12277" width="9.140625" style="75"/>
    <col min="12278" max="12278" width="7.42578125" style="75" bestFit="1" customWidth="1"/>
    <col min="12279" max="12280" width="7" style="75" bestFit="1" customWidth="1"/>
    <col min="12281" max="12526" width="9.140625" style="75"/>
    <col min="12527" max="12527" width="22.28515625" style="75" bestFit="1" customWidth="1"/>
    <col min="12528" max="12528" width="16.140625" style="75" customWidth="1"/>
    <col min="12529" max="12533" width="9.140625" style="75"/>
    <col min="12534" max="12534" width="7.42578125" style="75" bestFit="1" customWidth="1"/>
    <col min="12535" max="12536" width="7" style="75" bestFit="1" customWidth="1"/>
    <col min="12537" max="12782" width="9.140625" style="75"/>
    <col min="12783" max="12783" width="22.28515625" style="75" bestFit="1" customWidth="1"/>
    <col min="12784" max="12784" width="16.140625" style="75" customWidth="1"/>
    <col min="12785" max="12789" width="9.140625" style="75"/>
    <col min="12790" max="12790" width="7.42578125" style="75" bestFit="1" customWidth="1"/>
    <col min="12791" max="12792" width="7" style="75" bestFit="1" customWidth="1"/>
    <col min="12793" max="13038" width="9.140625" style="75"/>
    <col min="13039" max="13039" width="22.28515625" style="75" bestFit="1" customWidth="1"/>
    <col min="13040" max="13040" width="16.140625" style="75" customWidth="1"/>
    <col min="13041" max="13045" width="9.140625" style="75"/>
    <col min="13046" max="13046" width="7.42578125" style="75" bestFit="1" customWidth="1"/>
    <col min="13047" max="13048" width="7" style="75" bestFit="1" customWidth="1"/>
    <col min="13049" max="13294" width="9.140625" style="75"/>
    <col min="13295" max="13295" width="22.28515625" style="75" bestFit="1" customWidth="1"/>
    <col min="13296" max="13296" width="16.140625" style="75" customWidth="1"/>
    <col min="13297" max="13301" width="9.140625" style="75"/>
    <col min="13302" max="13302" width="7.42578125" style="75" bestFit="1" customWidth="1"/>
    <col min="13303" max="13304" width="7" style="75" bestFit="1" customWidth="1"/>
    <col min="13305" max="13550" width="9.140625" style="75"/>
    <col min="13551" max="13551" width="22.28515625" style="75" bestFit="1" customWidth="1"/>
    <col min="13552" max="13552" width="16.140625" style="75" customWidth="1"/>
    <col min="13553" max="13557" width="9.140625" style="75"/>
    <col min="13558" max="13558" width="7.42578125" style="75" bestFit="1" customWidth="1"/>
    <col min="13559" max="13560" width="7" style="75" bestFit="1" customWidth="1"/>
    <col min="13561" max="13806" width="9.140625" style="75"/>
    <col min="13807" max="13807" width="22.28515625" style="75" bestFit="1" customWidth="1"/>
    <col min="13808" max="13808" width="16.140625" style="75" customWidth="1"/>
    <col min="13809" max="13813" width="9.140625" style="75"/>
    <col min="13814" max="13814" width="7.42578125" style="75" bestFit="1" customWidth="1"/>
    <col min="13815" max="13816" width="7" style="75" bestFit="1" customWidth="1"/>
    <col min="13817" max="14062" width="9.140625" style="75"/>
    <col min="14063" max="14063" width="22.28515625" style="75" bestFit="1" customWidth="1"/>
    <col min="14064" max="14064" width="16.140625" style="75" customWidth="1"/>
    <col min="14065" max="14069" width="9.140625" style="75"/>
    <col min="14070" max="14070" width="7.42578125" style="75" bestFit="1" customWidth="1"/>
    <col min="14071" max="14072" width="7" style="75" bestFit="1" customWidth="1"/>
    <col min="14073" max="14318" width="9.140625" style="75"/>
    <col min="14319" max="14319" width="22.28515625" style="75" bestFit="1" customWidth="1"/>
    <col min="14320" max="14320" width="16.140625" style="75" customWidth="1"/>
    <col min="14321" max="14325" width="9.140625" style="75"/>
    <col min="14326" max="14326" width="7.42578125" style="75" bestFit="1" customWidth="1"/>
    <col min="14327" max="14328" width="7" style="75" bestFit="1" customWidth="1"/>
    <col min="14329" max="14574" width="9.140625" style="75"/>
    <col min="14575" max="14575" width="22.28515625" style="75" bestFit="1" customWidth="1"/>
    <col min="14576" max="14576" width="16.140625" style="75" customWidth="1"/>
    <col min="14577" max="14581" width="9.140625" style="75"/>
    <col min="14582" max="14582" width="7.42578125" style="75" bestFit="1" customWidth="1"/>
    <col min="14583" max="14584" width="7" style="75" bestFit="1" customWidth="1"/>
    <col min="14585" max="14830" width="9.140625" style="75"/>
    <col min="14831" max="14831" width="22.28515625" style="75" bestFit="1" customWidth="1"/>
    <col min="14832" max="14832" width="16.140625" style="75" customWidth="1"/>
    <col min="14833" max="14837" width="9.140625" style="75"/>
    <col min="14838" max="14838" width="7.42578125" style="75" bestFit="1" customWidth="1"/>
    <col min="14839" max="14840" width="7" style="75" bestFit="1" customWidth="1"/>
    <col min="14841" max="15086" width="9.140625" style="75"/>
    <col min="15087" max="15087" width="22.28515625" style="75" bestFit="1" customWidth="1"/>
    <col min="15088" max="15088" width="16.140625" style="75" customWidth="1"/>
    <col min="15089" max="15093" width="9.140625" style="75"/>
    <col min="15094" max="15094" width="7.42578125" style="75" bestFit="1" customWidth="1"/>
    <col min="15095" max="15096" width="7" style="75" bestFit="1" customWidth="1"/>
    <col min="15097" max="15342" width="9.140625" style="75"/>
    <col min="15343" max="15343" width="22.28515625" style="75" bestFit="1" customWidth="1"/>
    <col min="15344" max="15344" width="16.140625" style="75" customWidth="1"/>
    <col min="15345" max="15349" width="9.140625" style="75"/>
    <col min="15350" max="15350" width="7.42578125" style="75" bestFit="1" customWidth="1"/>
    <col min="15351" max="15352" width="7" style="75" bestFit="1" customWidth="1"/>
    <col min="15353" max="15598" width="9.140625" style="75"/>
    <col min="15599" max="15599" width="22.28515625" style="75" bestFit="1" customWidth="1"/>
    <col min="15600" max="15600" width="16.140625" style="75" customWidth="1"/>
    <col min="15601" max="15605" width="9.140625" style="75"/>
    <col min="15606" max="15606" width="7.42578125" style="75" bestFit="1" customWidth="1"/>
    <col min="15607" max="15608" width="7" style="75" bestFit="1" customWidth="1"/>
    <col min="15609" max="15854" width="9.140625" style="75"/>
    <col min="15855" max="15855" width="22.28515625" style="75" bestFit="1" customWidth="1"/>
    <col min="15856" max="15856" width="16.140625" style="75" customWidth="1"/>
    <col min="15857" max="15861" width="9.140625" style="75"/>
    <col min="15862" max="15862" width="7.42578125" style="75" bestFit="1" customWidth="1"/>
    <col min="15863" max="15864" width="7" style="75" bestFit="1" customWidth="1"/>
    <col min="15865" max="16110" width="9.140625" style="75"/>
    <col min="16111" max="16111" width="22.28515625" style="75" bestFit="1" customWidth="1"/>
    <col min="16112" max="16112" width="16.140625" style="75" customWidth="1"/>
    <col min="16113" max="16117" width="9.140625" style="75"/>
    <col min="16118" max="16118" width="7.42578125" style="75" bestFit="1" customWidth="1"/>
    <col min="16119" max="16120" width="7" style="75" bestFit="1" customWidth="1"/>
    <col min="16121" max="16384" width="9.140625" style="75"/>
  </cols>
  <sheetData>
    <row r="1" spans="2:3" ht="18">
      <c r="B1" s="130" t="s">
        <v>888</v>
      </c>
    </row>
    <row r="3" spans="2:3" ht="15">
      <c r="B3" s="131" t="s">
        <v>889</v>
      </c>
    </row>
    <row r="4" spans="2:3">
      <c r="B4" s="76" t="s">
        <v>893</v>
      </c>
      <c r="C4" s="77">
        <v>-500000</v>
      </c>
    </row>
    <row r="5" spans="2:3">
      <c r="B5" s="76" t="s">
        <v>894</v>
      </c>
      <c r="C5" s="77">
        <v>24</v>
      </c>
    </row>
    <row r="6" spans="2:3">
      <c r="B6" s="76" t="s">
        <v>895</v>
      </c>
      <c r="C6" s="133">
        <v>-15000</v>
      </c>
    </row>
    <row r="7" spans="2:3">
      <c r="B7" s="80" t="s">
        <v>857</v>
      </c>
      <c r="C7" s="100">
        <v>0.11</v>
      </c>
    </row>
    <row r="9" spans="2:3" ht="15">
      <c r="B9" s="131" t="s">
        <v>896</v>
      </c>
    </row>
    <row r="10" spans="2:3">
      <c r="B10" s="76" t="s">
        <v>897</v>
      </c>
      <c r="C10" s="77">
        <f>FV(C7/12,C5,C6,C4)</f>
        <v>1023042.7503508094</v>
      </c>
    </row>
    <row r="11" spans="2:3">
      <c r="B11" s="82"/>
      <c r="C11" s="82"/>
    </row>
    <row r="12" spans="2:3">
      <c r="B12" s="76" t="s">
        <v>898</v>
      </c>
      <c r="C12" s="77">
        <f>C4+C6*C5</f>
        <v>-860000</v>
      </c>
    </row>
    <row r="13" spans="2:3">
      <c r="B13" s="82"/>
      <c r="C13" s="82"/>
    </row>
    <row r="14" spans="2:3">
      <c r="B14" s="76" t="s">
        <v>899</v>
      </c>
      <c r="C14" s="77">
        <f>C10+C12</f>
        <v>163042.75035080942</v>
      </c>
    </row>
  </sheetData>
  <scenarios current="2" show="2" sqref="C14 C12 C10">
    <scenario name="КБ Нирвана" locked="1" count="4" user="Автор" comment="Автор: Автор , 01.02.2013">
      <inputCells r="C4" val="-600000" numFmtId="3"/>
      <inputCells r="C5" val="12" numFmtId="3"/>
      <inputCells r="C6" val="-20000" numFmtId="3"/>
      <inputCells r="C7" val="0,1" numFmtId="9"/>
    </scenario>
    <scenario name="КБ Оптимальный" locked="1" count="4" user="Автор" comment="Автор: Автор , 01.02.2013">
      <inputCells r="C4" val="-500000" numFmtId="3"/>
      <inputCells r="C5" val="24" numFmtId="3"/>
      <inputCells r="C6" val="-25000" numFmtId="3"/>
      <inputCells r="C7" val="0,11" numFmtId="9"/>
    </scenario>
    <scenario name="Банк Фаворит" locked="1" count="4" user="Автор" comment="Автор: Автор , 01.02.2013">
      <inputCells r="C4" val="-500000" numFmtId="3"/>
      <inputCells r="C5" val="24" numFmtId="3"/>
      <inputCells r="C6" val="-15000" numFmtId="3"/>
      <inputCells r="C7" val="0,11" numFmtId="9"/>
    </scenario>
  </scenarios>
  <conditionalFormatting sqref="C4:C7 C10 C12 C14">
    <cfRule type="expression" dxfId="21" priority="1">
      <formula>AND(#REF!=$B$3,C$1=$B$5)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2F76-3CE4-4DF5-91E9-82805745CB26}">
  <sheetPr>
    <tabColor rgb="FF00B050"/>
  </sheetPr>
  <dimension ref="B1:F21"/>
  <sheetViews>
    <sheetView showGridLines="0" zoomScaleNormal="100" workbookViewId="0">
      <selection activeCell="E19" sqref="E19"/>
    </sheetView>
  </sheetViews>
  <sheetFormatPr defaultRowHeight="14.25"/>
  <cols>
    <col min="1" max="1" width="4" style="134" customWidth="1"/>
    <col min="2" max="2" width="42.7109375" style="134" customWidth="1"/>
    <col min="3" max="3" width="13" style="134" customWidth="1"/>
    <col min="4" max="4" width="14" style="134" customWidth="1"/>
    <col min="5" max="5" width="13.42578125" style="134" customWidth="1"/>
    <col min="6" max="6" width="8.140625" style="134" customWidth="1"/>
    <col min="7" max="256" width="9.140625" style="134"/>
    <col min="257" max="257" width="4" style="134" customWidth="1"/>
    <col min="258" max="258" width="42.7109375" style="134" bestFit="1" customWidth="1"/>
    <col min="259" max="259" width="13" style="134" bestFit="1" customWidth="1"/>
    <col min="260" max="260" width="14" style="134" bestFit="1" customWidth="1"/>
    <col min="261" max="261" width="13.42578125" style="134" bestFit="1" customWidth="1"/>
    <col min="262" max="262" width="8.140625" style="134" bestFit="1" customWidth="1"/>
    <col min="263" max="512" width="9.140625" style="134"/>
    <col min="513" max="513" width="4" style="134" customWidth="1"/>
    <col min="514" max="514" width="42.7109375" style="134" bestFit="1" customWidth="1"/>
    <col min="515" max="515" width="13" style="134" bestFit="1" customWidth="1"/>
    <col min="516" max="516" width="14" style="134" bestFit="1" customWidth="1"/>
    <col min="517" max="517" width="13.42578125" style="134" bestFit="1" customWidth="1"/>
    <col min="518" max="518" width="8.140625" style="134" bestFit="1" customWidth="1"/>
    <col min="519" max="768" width="9.140625" style="134"/>
    <col min="769" max="769" width="4" style="134" customWidth="1"/>
    <col min="770" max="770" width="42.7109375" style="134" bestFit="1" customWidth="1"/>
    <col min="771" max="771" width="13" style="134" bestFit="1" customWidth="1"/>
    <col min="772" max="772" width="14" style="134" bestFit="1" customWidth="1"/>
    <col min="773" max="773" width="13.42578125" style="134" bestFit="1" customWidth="1"/>
    <col min="774" max="774" width="8.140625" style="134" bestFit="1" customWidth="1"/>
    <col min="775" max="1024" width="9.140625" style="134"/>
    <col min="1025" max="1025" width="4" style="134" customWidth="1"/>
    <col min="1026" max="1026" width="42.7109375" style="134" bestFit="1" customWidth="1"/>
    <col min="1027" max="1027" width="13" style="134" bestFit="1" customWidth="1"/>
    <col min="1028" max="1028" width="14" style="134" bestFit="1" customWidth="1"/>
    <col min="1029" max="1029" width="13.42578125" style="134" bestFit="1" customWidth="1"/>
    <col min="1030" max="1030" width="8.140625" style="134" bestFit="1" customWidth="1"/>
    <col min="1031" max="1280" width="9.140625" style="134"/>
    <col min="1281" max="1281" width="4" style="134" customWidth="1"/>
    <col min="1282" max="1282" width="42.7109375" style="134" bestFit="1" customWidth="1"/>
    <col min="1283" max="1283" width="13" style="134" bestFit="1" customWidth="1"/>
    <col min="1284" max="1284" width="14" style="134" bestFit="1" customWidth="1"/>
    <col min="1285" max="1285" width="13.42578125" style="134" bestFit="1" customWidth="1"/>
    <col min="1286" max="1286" width="8.140625" style="134" bestFit="1" customWidth="1"/>
    <col min="1287" max="1536" width="9.140625" style="134"/>
    <col min="1537" max="1537" width="4" style="134" customWidth="1"/>
    <col min="1538" max="1538" width="42.7109375" style="134" bestFit="1" customWidth="1"/>
    <col min="1539" max="1539" width="13" style="134" bestFit="1" customWidth="1"/>
    <col min="1540" max="1540" width="14" style="134" bestFit="1" customWidth="1"/>
    <col min="1541" max="1541" width="13.42578125" style="134" bestFit="1" customWidth="1"/>
    <col min="1542" max="1542" width="8.140625" style="134" bestFit="1" customWidth="1"/>
    <col min="1543" max="1792" width="9.140625" style="134"/>
    <col min="1793" max="1793" width="4" style="134" customWidth="1"/>
    <col min="1794" max="1794" width="42.7109375" style="134" bestFit="1" customWidth="1"/>
    <col min="1795" max="1795" width="13" style="134" bestFit="1" customWidth="1"/>
    <col min="1796" max="1796" width="14" style="134" bestFit="1" customWidth="1"/>
    <col min="1797" max="1797" width="13.42578125" style="134" bestFit="1" customWidth="1"/>
    <col min="1798" max="1798" width="8.140625" style="134" bestFit="1" customWidth="1"/>
    <col min="1799" max="2048" width="9.140625" style="134"/>
    <col min="2049" max="2049" width="4" style="134" customWidth="1"/>
    <col min="2050" max="2050" width="42.7109375" style="134" bestFit="1" customWidth="1"/>
    <col min="2051" max="2051" width="13" style="134" bestFit="1" customWidth="1"/>
    <col min="2052" max="2052" width="14" style="134" bestFit="1" customWidth="1"/>
    <col min="2053" max="2053" width="13.42578125" style="134" bestFit="1" customWidth="1"/>
    <col min="2054" max="2054" width="8.140625" style="134" bestFit="1" customWidth="1"/>
    <col min="2055" max="2304" width="9.140625" style="134"/>
    <col min="2305" max="2305" width="4" style="134" customWidth="1"/>
    <col min="2306" max="2306" width="42.7109375" style="134" bestFit="1" customWidth="1"/>
    <col min="2307" max="2307" width="13" style="134" bestFit="1" customWidth="1"/>
    <col min="2308" max="2308" width="14" style="134" bestFit="1" customWidth="1"/>
    <col min="2309" max="2309" width="13.42578125" style="134" bestFit="1" customWidth="1"/>
    <col min="2310" max="2310" width="8.140625" style="134" bestFit="1" customWidth="1"/>
    <col min="2311" max="2560" width="9.140625" style="134"/>
    <col min="2561" max="2561" width="4" style="134" customWidth="1"/>
    <col min="2562" max="2562" width="42.7109375" style="134" bestFit="1" customWidth="1"/>
    <col min="2563" max="2563" width="13" style="134" bestFit="1" customWidth="1"/>
    <col min="2564" max="2564" width="14" style="134" bestFit="1" customWidth="1"/>
    <col min="2565" max="2565" width="13.42578125" style="134" bestFit="1" customWidth="1"/>
    <col min="2566" max="2566" width="8.140625" style="134" bestFit="1" customWidth="1"/>
    <col min="2567" max="2816" width="9.140625" style="134"/>
    <col min="2817" max="2817" width="4" style="134" customWidth="1"/>
    <col min="2818" max="2818" width="42.7109375" style="134" bestFit="1" customWidth="1"/>
    <col min="2819" max="2819" width="13" style="134" bestFit="1" customWidth="1"/>
    <col min="2820" max="2820" width="14" style="134" bestFit="1" customWidth="1"/>
    <col min="2821" max="2821" width="13.42578125" style="134" bestFit="1" customWidth="1"/>
    <col min="2822" max="2822" width="8.140625" style="134" bestFit="1" customWidth="1"/>
    <col min="2823" max="3072" width="9.140625" style="134"/>
    <col min="3073" max="3073" width="4" style="134" customWidth="1"/>
    <col min="3074" max="3074" width="42.7109375" style="134" bestFit="1" customWidth="1"/>
    <col min="3075" max="3075" width="13" style="134" bestFit="1" customWidth="1"/>
    <col min="3076" max="3076" width="14" style="134" bestFit="1" customWidth="1"/>
    <col min="3077" max="3077" width="13.42578125" style="134" bestFit="1" customWidth="1"/>
    <col min="3078" max="3078" width="8.140625" style="134" bestFit="1" customWidth="1"/>
    <col min="3079" max="3328" width="9.140625" style="134"/>
    <col min="3329" max="3329" width="4" style="134" customWidth="1"/>
    <col min="3330" max="3330" width="42.7109375" style="134" bestFit="1" customWidth="1"/>
    <col min="3331" max="3331" width="13" style="134" bestFit="1" customWidth="1"/>
    <col min="3332" max="3332" width="14" style="134" bestFit="1" customWidth="1"/>
    <col min="3333" max="3333" width="13.42578125" style="134" bestFit="1" customWidth="1"/>
    <col min="3334" max="3334" width="8.140625" style="134" bestFit="1" customWidth="1"/>
    <col min="3335" max="3584" width="9.140625" style="134"/>
    <col min="3585" max="3585" width="4" style="134" customWidth="1"/>
    <col min="3586" max="3586" width="42.7109375" style="134" bestFit="1" customWidth="1"/>
    <col min="3587" max="3587" width="13" style="134" bestFit="1" customWidth="1"/>
    <col min="3588" max="3588" width="14" style="134" bestFit="1" customWidth="1"/>
    <col min="3589" max="3589" width="13.42578125" style="134" bestFit="1" customWidth="1"/>
    <col min="3590" max="3590" width="8.140625" style="134" bestFit="1" customWidth="1"/>
    <col min="3591" max="3840" width="9.140625" style="134"/>
    <col min="3841" max="3841" width="4" style="134" customWidth="1"/>
    <col min="3842" max="3842" width="42.7109375" style="134" bestFit="1" customWidth="1"/>
    <col min="3843" max="3843" width="13" style="134" bestFit="1" customWidth="1"/>
    <col min="3844" max="3844" width="14" style="134" bestFit="1" customWidth="1"/>
    <col min="3845" max="3845" width="13.42578125" style="134" bestFit="1" customWidth="1"/>
    <col min="3846" max="3846" width="8.140625" style="134" bestFit="1" customWidth="1"/>
    <col min="3847" max="4096" width="9.140625" style="134"/>
    <col min="4097" max="4097" width="4" style="134" customWidth="1"/>
    <col min="4098" max="4098" width="42.7109375" style="134" bestFit="1" customWidth="1"/>
    <col min="4099" max="4099" width="13" style="134" bestFit="1" customWidth="1"/>
    <col min="4100" max="4100" width="14" style="134" bestFit="1" customWidth="1"/>
    <col min="4101" max="4101" width="13.42578125" style="134" bestFit="1" customWidth="1"/>
    <col min="4102" max="4102" width="8.140625" style="134" bestFit="1" customWidth="1"/>
    <col min="4103" max="4352" width="9.140625" style="134"/>
    <col min="4353" max="4353" width="4" style="134" customWidth="1"/>
    <col min="4354" max="4354" width="42.7109375" style="134" bestFit="1" customWidth="1"/>
    <col min="4355" max="4355" width="13" style="134" bestFit="1" customWidth="1"/>
    <col min="4356" max="4356" width="14" style="134" bestFit="1" customWidth="1"/>
    <col min="4357" max="4357" width="13.42578125" style="134" bestFit="1" customWidth="1"/>
    <col min="4358" max="4358" width="8.140625" style="134" bestFit="1" customWidth="1"/>
    <col min="4359" max="4608" width="9.140625" style="134"/>
    <col min="4609" max="4609" width="4" style="134" customWidth="1"/>
    <col min="4610" max="4610" width="42.7109375" style="134" bestFit="1" customWidth="1"/>
    <col min="4611" max="4611" width="13" style="134" bestFit="1" customWidth="1"/>
    <col min="4612" max="4612" width="14" style="134" bestFit="1" customWidth="1"/>
    <col min="4613" max="4613" width="13.42578125" style="134" bestFit="1" customWidth="1"/>
    <col min="4614" max="4614" width="8.140625" style="134" bestFit="1" customWidth="1"/>
    <col min="4615" max="4864" width="9.140625" style="134"/>
    <col min="4865" max="4865" width="4" style="134" customWidth="1"/>
    <col min="4866" max="4866" width="42.7109375" style="134" bestFit="1" customWidth="1"/>
    <col min="4867" max="4867" width="13" style="134" bestFit="1" customWidth="1"/>
    <col min="4868" max="4868" width="14" style="134" bestFit="1" customWidth="1"/>
    <col min="4869" max="4869" width="13.42578125" style="134" bestFit="1" customWidth="1"/>
    <col min="4870" max="4870" width="8.140625" style="134" bestFit="1" customWidth="1"/>
    <col min="4871" max="5120" width="9.140625" style="134"/>
    <col min="5121" max="5121" width="4" style="134" customWidth="1"/>
    <col min="5122" max="5122" width="42.7109375" style="134" bestFit="1" customWidth="1"/>
    <col min="5123" max="5123" width="13" style="134" bestFit="1" customWidth="1"/>
    <col min="5124" max="5124" width="14" style="134" bestFit="1" customWidth="1"/>
    <col min="5125" max="5125" width="13.42578125" style="134" bestFit="1" customWidth="1"/>
    <col min="5126" max="5126" width="8.140625" style="134" bestFit="1" customWidth="1"/>
    <col min="5127" max="5376" width="9.140625" style="134"/>
    <col min="5377" max="5377" width="4" style="134" customWidth="1"/>
    <col min="5378" max="5378" width="42.7109375" style="134" bestFit="1" customWidth="1"/>
    <col min="5379" max="5379" width="13" style="134" bestFit="1" customWidth="1"/>
    <col min="5380" max="5380" width="14" style="134" bestFit="1" customWidth="1"/>
    <col min="5381" max="5381" width="13.42578125" style="134" bestFit="1" customWidth="1"/>
    <col min="5382" max="5382" width="8.140625" style="134" bestFit="1" customWidth="1"/>
    <col min="5383" max="5632" width="9.140625" style="134"/>
    <col min="5633" max="5633" width="4" style="134" customWidth="1"/>
    <col min="5634" max="5634" width="42.7109375" style="134" bestFit="1" customWidth="1"/>
    <col min="5635" max="5635" width="13" style="134" bestFit="1" customWidth="1"/>
    <col min="5636" max="5636" width="14" style="134" bestFit="1" customWidth="1"/>
    <col min="5637" max="5637" width="13.42578125" style="134" bestFit="1" customWidth="1"/>
    <col min="5638" max="5638" width="8.140625" style="134" bestFit="1" customWidth="1"/>
    <col min="5639" max="5888" width="9.140625" style="134"/>
    <col min="5889" max="5889" width="4" style="134" customWidth="1"/>
    <col min="5890" max="5890" width="42.7109375" style="134" bestFit="1" customWidth="1"/>
    <col min="5891" max="5891" width="13" style="134" bestFit="1" customWidth="1"/>
    <col min="5892" max="5892" width="14" style="134" bestFit="1" customWidth="1"/>
    <col min="5893" max="5893" width="13.42578125" style="134" bestFit="1" customWidth="1"/>
    <col min="5894" max="5894" width="8.140625" style="134" bestFit="1" customWidth="1"/>
    <col min="5895" max="6144" width="9.140625" style="134"/>
    <col min="6145" max="6145" width="4" style="134" customWidth="1"/>
    <col min="6146" max="6146" width="42.7109375" style="134" bestFit="1" customWidth="1"/>
    <col min="6147" max="6147" width="13" style="134" bestFit="1" customWidth="1"/>
    <col min="6148" max="6148" width="14" style="134" bestFit="1" customWidth="1"/>
    <col min="6149" max="6149" width="13.42578125" style="134" bestFit="1" customWidth="1"/>
    <col min="6150" max="6150" width="8.140625" style="134" bestFit="1" customWidth="1"/>
    <col min="6151" max="6400" width="9.140625" style="134"/>
    <col min="6401" max="6401" width="4" style="134" customWidth="1"/>
    <col min="6402" max="6402" width="42.7109375" style="134" bestFit="1" customWidth="1"/>
    <col min="6403" max="6403" width="13" style="134" bestFit="1" customWidth="1"/>
    <col min="6404" max="6404" width="14" style="134" bestFit="1" customWidth="1"/>
    <col min="6405" max="6405" width="13.42578125" style="134" bestFit="1" customWidth="1"/>
    <col min="6406" max="6406" width="8.140625" style="134" bestFit="1" customWidth="1"/>
    <col min="6407" max="6656" width="9.140625" style="134"/>
    <col min="6657" max="6657" width="4" style="134" customWidth="1"/>
    <col min="6658" max="6658" width="42.7109375" style="134" bestFit="1" customWidth="1"/>
    <col min="6659" max="6659" width="13" style="134" bestFit="1" customWidth="1"/>
    <col min="6660" max="6660" width="14" style="134" bestFit="1" customWidth="1"/>
    <col min="6661" max="6661" width="13.42578125" style="134" bestFit="1" customWidth="1"/>
    <col min="6662" max="6662" width="8.140625" style="134" bestFit="1" customWidth="1"/>
    <col min="6663" max="6912" width="9.140625" style="134"/>
    <col min="6913" max="6913" width="4" style="134" customWidth="1"/>
    <col min="6914" max="6914" width="42.7109375" style="134" bestFit="1" customWidth="1"/>
    <col min="6915" max="6915" width="13" style="134" bestFit="1" customWidth="1"/>
    <col min="6916" max="6916" width="14" style="134" bestFit="1" customWidth="1"/>
    <col min="6917" max="6917" width="13.42578125" style="134" bestFit="1" customWidth="1"/>
    <col min="6918" max="6918" width="8.140625" style="134" bestFit="1" customWidth="1"/>
    <col min="6919" max="7168" width="9.140625" style="134"/>
    <col min="7169" max="7169" width="4" style="134" customWidth="1"/>
    <col min="7170" max="7170" width="42.7109375" style="134" bestFit="1" customWidth="1"/>
    <col min="7171" max="7171" width="13" style="134" bestFit="1" customWidth="1"/>
    <col min="7172" max="7172" width="14" style="134" bestFit="1" customWidth="1"/>
    <col min="7173" max="7173" width="13.42578125" style="134" bestFit="1" customWidth="1"/>
    <col min="7174" max="7174" width="8.140625" style="134" bestFit="1" customWidth="1"/>
    <col min="7175" max="7424" width="9.140625" style="134"/>
    <col min="7425" max="7425" width="4" style="134" customWidth="1"/>
    <col min="7426" max="7426" width="42.7109375" style="134" bestFit="1" customWidth="1"/>
    <col min="7427" max="7427" width="13" style="134" bestFit="1" customWidth="1"/>
    <col min="7428" max="7428" width="14" style="134" bestFit="1" customWidth="1"/>
    <col min="7429" max="7429" width="13.42578125" style="134" bestFit="1" customWidth="1"/>
    <col min="7430" max="7430" width="8.140625" style="134" bestFit="1" customWidth="1"/>
    <col min="7431" max="7680" width="9.140625" style="134"/>
    <col min="7681" max="7681" width="4" style="134" customWidth="1"/>
    <col min="7682" max="7682" width="42.7109375" style="134" bestFit="1" customWidth="1"/>
    <col min="7683" max="7683" width="13" style="134" bestFit="1" customWidth="1"/>
    <col min="7684" max="7684" width="14" style="134" bestFit="1" customWidth="1"/>
    <col min="7685" max="7685" width="13.42578125" style="134" bestFit="1" customWidth="1"/>
    <col min="7686" max="7686" width="8.140625" style="134" bestFit="1" customWidth="1"/>
    <col min="7687" max="7936" width="9.140625" style="134"/>
    <col min="7937" max="7937" width="4" style="134" customWidth="1"/>
    <col min="7938" max="7938" width="42.7109375" style="134" bestFit="1" customWidth="1"/>
    <col min="7939" max="7939" width="13" style="134" bestFit="1" customWidth="1"/>
    <col min="7940" max="7940" width="14" style="134" bestFit="1" customWidth="1"/>
    <col min="7941" max="7941" width="13.42578125" style="134" bestFit="1" customWidth="1"/>
    <col min="7942" max="7942" width="8.140625" style="134" bestFit="1" customWidth="1"/>
    <col min="7943" max="8192" width="9.140625" style="134"/>
    <col min="8193" max="8193" width="4" style="134" customWidth="1"/>
    <col min="8194" max="8194" width="42.7109375" style="134" bestFit="1" customWidth="1"/>
    <col min="8195" max="8195" width="13" style="134" bestFit="1" customWidth="1"/>
    <col min="8196" max="8196" width="14" style="134" bestFit="1" customWidth="1"/>
    <col min="8197" max="8197" width="13.42578125" style="134" bestFit="1" customWidth="1"/>
    <col min="8198" max="8198" width="8.140625" style="134" bestFit="1" customWidth="1"/>
    <col min="8199" max="8448" width="9.140625" style="134"/>
    <col min="8449" max="8449" width="4" style="134" customWidth="1"/>
    <col min="8450" max="8450" width="42.7109375" style="134" bestFit="1" customWidth="1"/>
    <col min="8451" max="8451" width="13" style="134" bestFit="1" customWidth="1"/>
    <col min="8452" max="8452" width="14" style="134" bestFit="1" customWidth="1"/>
    <col min="8453" max="8453" width="13.42578125" style="134" bestFit="1" customWidth="1"/>
    <col min="8454" max="8454" width="8.140625" style="134" bestFit="1" customWidth="1"/>
    <col min="8455" max="8704" width="9.140625" style="134"/>
    <col min="8705" max="8705" width="4" style="134" customWidth="1"/>
    <col min="8706" max="8706" width="42.7109375" style="134" bestFit="1" customWidth="1"/>
    <col min="8707" max="8707" width="13" style="134" bestFit="1" customWidth="1"/>
    <col min="8708" max="8708" width="14" style="134" bestFit="1" customWidth="1"/>
    <col min="8709" max="8709" width="13.42578125" style="134" bestFit="1" customWidth="1"/>
    <col min="8710" max="8710" width="8.140625" style="134" bestFit="1" customWidth="1"/>
    <col min="8711" max="8960" width="9.140625" style="134"/>
    <col min="8961" max="8961" width="4" style="134" customWidth="1"/>
    <col min="8962" max="8962" width="42.7109375" style="134" bestFit="1" customWidth="1"/>
    <col min="8963" max="8963" width="13" style="134" bestFit="1" customWidth="1"/>
    <col min="8964" max="8964" width="14" style="134" bestFit="1" customWidth="1"/>
    <col min="8965" max="8965" width="13.42578125" style="134" bestFit="1" customWidth="1"/>
    <col min="8966" max="8966" width="8.140625" style="134" bestFit="1" customWidth="1"/>
    <col min="8967" max="9216" width="9.140625" style="134"/>
    <col min="9217" max="9217" width="4" style="134" customWidth="1"/>
    <col min="9218" max="9218" width="42.7109375" style="134" bestFit="1" customWidth="1"/>
    <col min="9219" max="9219" width="13" style="134" bestFit="1" customWidth="1"/>
    <col min="9220" max="9220" width="14" style="134" bestFit="1" customWidth="1"/>
    <col min="9221" max="9221" width="13.42578125" style="134" bestFit="1" customWidth="1"/>
    <col min="9222" max="9222" width="8.140625" style="134" bestFit="1" customWidth="1"/>
    <col min="9223" max="9472" width="9.140625" style="134"/>
    <col min="9473" max="9473" width="4" style="134" customWidth="1"/>
    <col min="9474" max="9474" width="42.7109375" style="134" bestFit="1" customWidth="1"/>
    <col min="9475" max="9475" width="13" style="134" bestFit="1" customWidth="1"/>
    <col min="9476" max="9476" width="14" style="134" bestFit="1" customWidth="1"/>
    <col min="9477" max="9477" width="13.42578125" style="134" bestFit="1" customWidth="1"/>
    <col min="9478" max="9478" width="8.140625" style="134" bestFit="1" customWidth="1"/>
    <col min="9479" max="9728" width="9.140625" style="134"/>
    <col min="9729" max="9729" width="4" style="134" customWidth="1"/>
    <col min="9730" max="9730" width="42.7109375" style="134" bestFit="1" customWidth="1"/>
    <col min="9731" max="9731" width="13" style="134" bestFit="1" customWidth="1"/>
    <col min="9732" max="9732" width="14" style="134" bestFit="1" customWidth="1"/>
    <col min="9733" max="9733" width="13.42578125" style="134" bestFit="1" customWidth="1"/>
    <col min="9734" max="9734" width="8.140625" style="134" bestFit="1" customWidth="1"/>
    <col min="9735" max="9984" width="9.140625" style="134"/>
    <col min="9985" max="9985" width="4" style="134" customWidth="1"/>
    <col min="9986" max="9986" width="42.7109375" style="134" bestFit="1" customWidth="1"/>
    <col min="9987" max="9987" width="13" style="134" bestFit="1" customWidth="1"/>
    <col min="9988" max="9988" width="14" style="134" bestFit="1" customWidth="1"/>
    <col min="9989" max="9989" width="13.42578125" style="134" bestFit="1" customWidth="1"/>
    <col min="9990" max="9990" width="8.140625" style="134" bestFit="1" customWidth="1"/>
    <col min="9991" max="10240" width="9.140625" style="134"/>
    <col min="10241" max="10241" width="4" style="134" customWidth="1"/>
    <col min="10242" max="10242" width="42.7109375" style="134" bestFit="1" customWidth="1"/>
    <col min="10243" max="10243" width="13" style="134" bestFit="1" customWidth="1"/>
    <col min="10244" max="10244" width="14" style="134" bestFit="1" customWidth="1"/>
    <col min="10245" max="10245" width="13.42578125" style="134" bestFit="1" customWidth="1"/>
    <col min="10246" max="10246" width="8.140625" style="134" bestFit="1" customWidth="1"/>
    <col min="10247" max="10496" width="9.140625" style="134"/>
    <col min="10497" max="10497" width="4" style="134" customWidth="1"/>
    <col min="10498" max="10498" width="42.7109375" style="134" bestFit="1" customWidth="1"/>
    <col min="10499" max="10499" width="13" style="134" bestFit="1" customWidth="1"/>
    <col min="10500" max="10500" width="14" style="134" bestFit="1" customWidth="1"/>
    <col min="10501" max="10501" width="13.42578125" style="134" bestFit="1" customWidth="1"/>
    <col min="10502" max="10502" width="8.140625" style="134" bestFit="1" customWidth="1"/>
    <col min="10503" max="10752" width="9.140625" style="134"/>
    <col min="10753" max="10753" width="4" style="134" customWidth="1"/>
    <col min="10754" max="10754" width="42.7109375" style="134" bestFit="1" customWidth="1"/>
    <col min="10755" max="10755" width="13" style="134" bestFit="1" customWidth="1"/>
    <col min="10756" max="10756" width="14" style="134" bestFit="1" customWidth="1"/>
    <col min="10757" max="10757" width="13.42578125" style="134" bestFit="1" customWidth="1"/>
    <col min="10758" max="10758" width="8.140625" style="134" bestFit="1" customWidth="1"/>
    <col min="10759" max="11008" width="9.140625" style="134"/>
    <col min="11009" max="11009" width="4" style="134" customWidth="1"/>
    <col min="11010" max="11010" width="42.7109375" style="134" bestFit="1" customWidth="1"/>
    <col min="11011" max="11011" width="13" style="134" bestFit="1" customWidth="1"/>
    <col min="11012" max="11012" width="14" style="134" bestFit="1" customWidth="1"/>
    <col min="11013" max="11013" width="13.42578125" style="134" bestFit="1" customWidth="1"/>
    <col min="11014" max="11014" width="8.140625" style="134" bestFit="1" customWidth="1"/>
    <col min="11015" max="11264" width="9.140625" style="134"/>
    <col min="11265" max="11265" width="4" style="134" customWidth="1"/>
    <col min="11266" max="11266" width="42.7109375" style="134" bestFit="1" customWidth="1"/>
    <col min="11267" max="11267" width="13" style="134" bestFit="1" customWidth="1"/>
    <col min="11268" max="11268" width="14" style="134" bestFit="1" customWidth="1"/>
    <col min="11269" max="11269" width="13.42578125" style="134" bestFit="1" customWidth="1"/>
    <col min="11270" max="11270" width="8.140625" style="134" bestFit="1" customWidth="1"/>
    <col min="11271" max="11520" width="9.140625" style="134"/>
    <col min="11521" max="11521" width="4" style="134" customWidth="1"/>
    <col min="11522" max="11522" width="42.7109375" style="134" bestFit="1" customWidth="1"/>
    <col min="11523" max="11523" width="13" style="134" bestFit="1" customWidth="1"/>
    <col min="11524" max="11524" width="14" style="134" bestFit="1" customWidth="1"/>
    <col min="11525" max="11525" width="13.42578125" style="134" bestFit="1" customWidth="1"/>
    <col min="11526" max="11526" width="8.140625" style="134" bestFit="1" customWidth="1"/>
    <col min="11527" max="11776" width="9.140625" style="134"/>
    <col min="11777" max="11777" width="4" style="134" customWidth="1"/>
    <col min="11778" max="11778" width="42.7109375" style="134" bestFit="1" customWidth="1"/>
    <col min="11779" max="11779" width="13" style="134" bestFit="1" customWidth="1"/>
    <col min="11780" max="11780" width="14" style="134" bestFit="1" customWidth="1"/>
    <col min="11781" max="11781" width="13.42578125" style="134" bestFit="1" customWidth="1"/>
    <col min="11782" max="11782" width="8.140625" style="134" bestFit="1" customWidth="1"/>
    <col min="11783" max="12032" width="9.140625" style="134"/>
    <col min="12033" max="12033" width="4" style="134" customWidth="1"/>
    <col min="12034" max="12034" width="42.7109375" style="134" bestFit="1" customWidth="1"/>
    <col min="12035" max="12035" width="13" style="134" bestFit="1" customWidth="1"/>
    <col min="12036" max="12036" width="14" style="134" bestFit="1" customWidth="1"/>
    <col min="12037" max="12037" width="13.42578125" style="134" bestFit="1" customWidth="1"/>
    <col min="12038" max="12038" width="8.140625" style="134" bestFit="1" customWidth="1"/>
    <col min="12039" max="12288" width="9.140625" style="134"/>
    <col min="12289" max="12289" width="4" style="134" customWidth="1"/>
    <col min="12290" max="12290" width="42.7109375" style="134" bestFit="1" customWidth="1"/>
    <col min="12291" max="12291" width="13" style="134" bestFit="1" customWidth="1"/>
    <col min="12292" max="12292" width="14" style="134" bestFit="1" customWidth="1"/>
    <col min="12293" max="12293" width="13.42578125" style="134" bestFit="1" customWidth="1"/>
    <col min="12294" max="12294" width="8.140625" style="134" bestFit="1" customWidth="1"/>
    <col min="12295" max="12544" width="9.140625" style="134"/>
    <col min="12545" max="12545" width="4" style="134" customWidth="1"/>
    <col min="12546" max="12546" width="42.7109375" style="134" bestFit="1" customWidth="1"/>
    <col min="12547" max="12547" width="13" style="134" bestFit="1" customWidth="1"/>
    <col min="12548" max="12548" width="14" style="134" bestFit="1" customWidth="1"/>
    <col min="12549" max="12549" width="13.42578125" style="134" bestFit="1" customWidth="1"/>
    <col min="12550" max="12550" width="8.140625" style="134" bestFit="1" customWidth="1"/>
    <col min="12551" max="12800" width="9.140625" style="134"/>
    <col min="12801" max="12801" width="4" style="134" customWidth="1"/>
    <col min="12802" max="12802" width="42.7109375" style="134" bestFit="1" customWidth="1"/>
    <col min="12803" max="12803" width="13" style="134" bestFit="1" customWidth="1"/>
    <col min="12804" max="12804" width="14" style="134" bestFit="1" customWidth="1"/>
    <col min="12805" max="12805" width="13.42578125" style="134" bestFit="1" customWidth="1"/>
    <col min="12806" max="12806" width="8.140625" style="134" bestFit="1" customWidth="1"/>
    <col min="12807" max="13056" width="9.140625" style="134"/>
    <col min="13057" max="13057" width="4" style="134" customWidth="1"/>
    <col min="13058" max="13058" width="42.7109375" style="134" bestFit="1" customWidth="1"/>
    <col min="13059" max="13059" width="13" style="134" bestFit="1" customWidth="1"/>
    <col min="13060" max="13060" width="14" style="134" bestFit="1" customWidth="1"/>
    <col min="13061" max="13061" width="13.42578125" style="134" bestFit="1" customWidth="1"/>
    <col min="13062" max="13062" width="8.140625" style="134" bestFit="1" customWidth="1"/>
    <col min="13063" max="13312" width="9.140625" style="134"/>
    <col min="13313" max="13313" width="4" style="134" customWidth="1"/>
    <col min="13314" max="13314" width="42.7109375" style="134" bestFit="1" customWidth="1"/>
    <col min="13315" max="13315" width="13" style="134" bestFit="1" customWidth="1"/>
    <col min="13316" max="13316" width="14" style="134" bestFit="1" customWidth="1"/>
    <col min="13317" max="13317" width="13.42578125" style="134" bestFit="1" customWidth="1"/>
    <col min="13318" max="13318" width="8.140625" style="134" bestFit="1" customWidth="1"/>
    <col min="13319" max="13568" width="9.140625" style="134"/>
    <col min="13569" max="13569" width="4" style="134" customWidth="1"/>
    <col min="13570" max="13570" width="42.7109375" style="134" bestFit="1" customWidth="1"/>
    <col min="13571" max="13571" width="13" style="134" bestFit="1" customWidth="1"/>
    <col min="13572" max="13572" width="14" style="134" bestFit="1" customWidth="1"/>
    <col min="13573" max="13573" width="13.42578125" style="134" bestFit="1" customWidth="1"/>
    <col min="13574" max="13574" width="8.140625" style="134" bestFit="1" customWidth="1"/>
    <col min="13575" max="13824" width="9.140625" style="134"/>
    <col min="13825" max="13825" width="4" style="134" customWidth="1"/>
    <col min="13826" max="13826" width="42.7109375" style="134" bestFit="1" customWidth="1"/>
    <col min="13827" max="13827" width="13" style="134" bestFit="1" customWidth="1"/>
    <col min="13828" max="13828" width="14" style="134" bestFit="1" customWidth="1"/>
    <col min="13829" max="13829" width="13.42578125" style="134" bestFit="1" customWidth="1"/>
    <col min="13830" max="13830" width="8.140625" style="134" bestFit="1" customWidth="1"/>
    <col min="13831" max="14080" width="9.140625" style="134"/>
    <col min="14081" max="14081" width="4" style="134" customWidth="1"/>
    <col min="14082" max="14082" width="42.7109375" style="134" bestFit="1" customWidth="1"/>
    <col min="14083" max="14083" width="13" style="134" bestFit="1" customWidth="1"/>
    <col min="14084" max="14084" width="14" style="134" bestFit="1" customWidth="1"/>
    <col min="14085" max="14085" width="13.42578125" style="134" bestFit="1" customWidth="1"/>
    <col min="14086" max="14086" width="8.140625" style="134" bestFit="1" customWidth="1"/>
    <col min="14087" max="14336" width="9.140625" style="134"/>
    <col min="14337" max="14337" width="4" style="134" customWidth="1"/>
    <col min="14338" max="14338" width="42.7109375" style="134" bestFit="1" customWidth="1"/>
    <col min="14339" max="14339" width="13" style="134" bestFit="1" customWidth="1"/>
    <col min="14340" max="14340" width="14" style="134" bestFit="1" customWidth="1"/>
    <col min="14341" max="14341" width="13.42578125" style="134" bestFit="1" customWidth="1"/>
    <col min="14342" max="14342" width="8.140625" style="134" bestFit="1" customWidth="1"/>
    <col min="14343" max="14592" width="9.140625" style="134"/>
    <col min="14593" max="14593" width="4" style="134" customWidth="1"/>
    <col min="14594" max="14594" width="42.7109375" style="134" bestFit="1" customWidth="1"/>
    <col min="14595" max="14595" width="13" style="134" bestFit="1" customWidth="1"/>
    <col min="14596" max="14596" width="14" style="134" bestFit="1" customWidth="1"/>
    <col min="14597" max="14597" width="13.42578125" style="134" bestFit="1" customWidth="1"/>
    <col min="14598" max="14598" width="8.140625" style="134" bestFit="1" customWidth="1"/>
    <col min="14599" max="14848" width="9.140625" style="134"/>
    <col min="14849" max="14849" width="4" style="134" customWidth="1"/>
    <col min="14850" max="14850" width="42.7109375" style="134" bestFit="1" customWidth="1"/>
    <col min="14851" max="14851" width="13" style="134" bestFit="1" customWidth="1"/>
    <col min="14852" max="14852" width="14" style="134" bestFit="1" customWidth="1"/>
    <col min="14853" max="14853" width="13.42578125" style="134" bestFit="1" customWidth="1"/>
    <col min="14854" max="14854" width="8.140625" style="134" bestFit="1" customWidth="1"/>
    <col min="14855" max="15104" width="9.140625" style="134"/>
    <col min="15105" max="15105" width="4" style="134" customWidth="1"/>
    <col min="15106" max="15106" width="42.7109375" style="134" bestFit="1" customWidth="1"/>
    <col min="15107" max="15107" width="13" style="134" bestFit="1" customWidth="1"/>
    <col min="15108" max="15108" width="14" style="134" bestFit="1" customWidth="1"/>
    <col min="15109" max="15109" width="13.42578125" style="134" bestFit="1" customWidth="1"/>
    <col min="15110" max="15110" width="8.140625" style="134" bestFit="1" customWidth="1"/>
    <col min="15111" max="15360" width="9.140625" style="134"/>
    <col min="15361" max="15361" width="4" style="134" customWidth="1"/>
    <col min="15362" max="15362" width="42.7109375" style="134" bestFit="1" customWidth="1"/>
    <col min="15363" max="15363" width="13" style="134" bestFit="1" customWidth="1"/>
    <col min="15364" max="15364" width="14" style="134" bestFit="1" customWidth="1"/>
    <col min="15365" max="15365" width="13.42578125" style="134" bestFit="1" customWidth="1"/>
    <col min="15366" max="15366" width="8.140625" style="134" bestFit="1" customWidth="1"/>
    <col min="15367" max="15616" width="9.140625" style="134"/>
    <col min="15617" max="15617" width="4" style="134" customWidth="1"/>
    <col min="15618" max="15618" width="42.7109375" style="134" bestFit="1" customWidth="1"/>
    <col min="15619" max="15619" width="13" style="134" bestFit="1" customWidth="1"/>
    <col min="15620" max="15620" width="14" style="134" bestFit="1" customWidth="1"/>
    <col min="15621" max="15621" width="13.42578125" style="134" bestFit="1" customWidth="1"/>
    <col min="15622" max="15622" width="8.140625" style="134" bestFit="1" customWidth="1"/>
    <col min="15623" max="15872" width="9.140625" style="134"/>
    <col min="15873" max="15873" width="4" style="134" customWidth="1"/>
    <col min="15874" max="15874" width="42.7109375" style="134" bestFit="1" customWidth="1"/>
    <col min="15875" max="15875" width="13" style="134" bestFit="1" customWidth="1"/>
    <col min="15876" max="15876" width="14" style="134" bestFit="1" customWidth="1"/>
    <col min="15877" max="15877" width="13.42578125" style="134" bestFit="1" customWidth="1"/>
    <col min="15878" max="15878" width="8.140625" style="134" bestFit="1" customWidth="1"/>
    <col min="15879" max="16128" width="9.140625" style="134"/>
    <col min="16129" max="16129" width="4" style="134" customWidth="1"/>
    <col min="16130" max="16130" width="42.7109375" style="134" bestFit="1" customWidth="1"/>
    <col min="16131" max="16131" width="13" style="134" bestFit="1" customWidth="1"/>
    <col min="16132" max="16132" width="14" style="134" bestFit="1" customWidth="1"/>
    <col min="16133" max="16133" width="13.42578125" style="134" bestFit="1" customWidth="1"/>
    <col min="16134" max="16134" width="8.140625" style="134" bestFit="1" customWidth="1"/>
    <col min="16135" max="16384" width="9.140625" style="134"/>
  </cols>
  <sheetData>
    <row r="1" spans="2:6">
      <c r="B1" s="457" t="s">
        <v>900</v>
      </c>
      <c r="C1" s="457"/>
      <c r="D1" s="457"/>
      <c r="E1" s="457"/>
      <c r="F1" s="457"/>
    </row>
    <row r="2" spans="2:6" ht="16.5" customHeight="1">
      <c r="B2" s="457"/>
      <c r="C2" s="457"/>
      <c r="D2" s="457"/>
      <c r="E2" s="457"/>
      <c r="F2" s="457"/>
    </row>
    <row r="3" spans="2:6" ht="14.25" customHeight="1" thickBot="1">
      <c r="B3" s="457" t="s">
        <v>901</v>
      </c>
      <c r="C3" s="457"/>
      <c r="D3" s="457"/>
      <c r="E3" s="457"/>
      <c r="F3" s="457"/>
    </row>
    <row r="4" spans="2:6" ht="16.5" thickTop="1" thickBot="1">
      <c r="B4" s="135" t="s">
        <v>1868</v>
      </c>
      <c r="C4" s="136"/>
      <c r="D4" s="136"/>
      <c r="E4" s="136"/>
      <c r="F4" s="136"/>
    </row>
    <row r="5" spans="2:6" ht="15" thickTop="1">
      <c r="B5" s="137"/>
      <c r="C5" s="137"/>
      <c r="D5" s="137"/>
      <c r="E5" s="137"/>
      <c r="F5" s="137"/>
    </row>
    <row r="6" spans="2:6" ht="30.75" thickBot="1">
      <c r="B6" s="138" t="s">
        <v>902</v>
      </c>
      <c r="C6" s="138" t="s">
        <v>903</v>
      </c>
      <c r="D6" s="138" t="s">
        <v>904</v>
      </c>
      <c r="E6" s="138" t="s">
        <v>905</v>
      </c>
      <c r="F6" s="138" t="s">
        <v>906</v>
      </c>
    </row>
    <row r="7" spans="2:6" ht="15" thickTop="1">
      <c r="B7" s="139" t="s">
        <v>907</v>
      </c>
      <c r="C7" s="140">
        <v>320</v>
      </c>
      <c r="D7" s="141" t="s">
        <v>908</v>
      </c>
      <c r="E7" s="142">
        <v>2</v>
      </c>
      <c r="F7" s="142"/>
    </row>
    <row r="8" spans="2:6">
      <c r="B8" s="139" t="s">
        <v>909</v>
      </c>
      <c r="C8" s="143">
        <v>1200</v>
      </c>
      <c r="D8" s="141" t="s">
        <v>908</v>
      </c>
      <c r="E8" s="142">
        <v>2</v>
      </c>
      <c r="F8" s="142"/>
    </row>
    <row r="9" spans="2:6">
      <c r="B9" s="139" t="s">
        <v>910</v>
      </c>
      <c r="C9" s="143">
        <v>2800</v>
      </c>
      <c r="D9" s="141" t="s">
        <v>911</v>
      </c>
      <c r="E9" s="142">
        <v>1</v>
      </c>
      <c r="F9" s="142"/>
    </row>
    <row r="10" spans="2:6">
      <c r="B10" s="139" t="s">
        <v>912</v>
      </c>
      <c r="C10" s="143">
        <v>850</v>
      </c>
      <c r="D10" s="141" t="s">
        <v>908</v>
      </c>
      <c r="E10" s="142">
        <v>6</v>
      </c>
      <c r="F10" s="142"/>
    </row>
    <row r="11" spans="2:6">
      <c r="B11" s="139"/>
      <c r="C11" s="143">
        <v>1300</v>
      </c>
      <c r="D11" s="141" t="s">
        <v>908</v>
      </c>
      <c r="E11" s="142">
        <v>6</v>
      </c>
      <c r="F11" s="142"/>
    </row>
    <row r="12" spans="2:6" ht="15" thickBot="1">
      <c r="B12" s="139" t="s">
        <v>913</v>
      </c>
      <c r="C12" s="144">
        <v>125</v>
      </c>
      <c r="D12" s="141" t="s">
        <v>914</v>
      </c>
      <c r="E12" s="142">
        <v>30</v>
      </c>
      <c r="F12" s="142"/>
    </row>
    <row r="13" spans="2:6" ht="15" thickTop="1">
      <c r="B13" s="145"/>
      <c r="C13" s="145"/>
      <c r="D13" s="145"/>
      <c r="E13" s="142" t="s">
        <v>915</v>
      </c>
      <c r="F13" s="142"/>
    </row>
    <row r="21" spans="4:4">
      <c r="D21" s="146"/>
    </row>
  </sheetData>
  <scenarios current="2" show="2">
    <scenario name="Физическое лицо" locked="1" count="7" user="Michael" comment="Автор: Michael , 07.11.2022_x000a_Автор изменений: Michael , 07.11.2022">
      <inputCells r="B4" val="физ лицо"/>
      <inputCells r="C7" val="200"/>
      <inputCells r="C8" val="800"/>
      <inputCells r="C9" val="2400"/>
      <inputCells r="C10" val="600"/>
      <inputCells r="C11" val="1000"/>
      <inputCells r="C12" val="80"/>
    </scenario>
    <scenario name="Юридическое лицо" locked="1" count="7" user="Michael" comment="Автор: Michael , 07.11.2022_x000a_Автор изменений: Michael , 07.11.2022">
      <inputCells r="B4" val="юр лицо"/>
      <inputCells r="C7" val="320"/>
      <inputCells r="C8" val="1200"/>
      <inputCells r="C9" val="2800"/>
      <inputCells r="C10" val="850"/>
      <inputCells r="C11" val="1300"/>
      <inputCells r="C12" val="125"/>
    </scenario>
    <scenario name="Иностранный покупатель" locked="1" count="7" user="Michael" comment="Автор: Michael , 07.11.2022">
      <inputCells r="B4" val="иностр покупатель"/>
      <inputCells r="C7" val="320"/>
      <inputCells r="C8" val="1200"/>
      <inputCells r="C9" val="2800"/>
      <inputCells r="C10" val="850"/>
      <inputCells r="C11" val="1300"/>
      <inputCells r="C12" val="125"/>
    </scenario>
  </scenarios>
  <mergeCells count="2">
    <mergeCell ref="B1:F2"/>
    <mergeCell ref="B3:F3"/>
  </mergeCell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82E5-5DA6-4CBC-BC4F-C26CE379ECAA}">
  <sheetPr>
    <tabColor rgb="FF00B0F0"/>
  </sheetPr>
  <dimension ref="A1:C10"/>
  <sheetViews>
    <sheetView showGridLines="0" workbookViewId="0">
      <selection activeCell="B10" sqref="B10"/>
    </sheetView>
  </sheetViews>
  <sheetFormatPr defaultRowHeight="14.25"/>
  <cols>
    <col min="1" max="1" width="39" style="148" customWidth="1"/>
    <col min="2" max="2" width="14.5703125" style="148" customWidth="1"/>
    <col min="3" max="3" width="17.140625" style="148" customWidth="1"/>
    <col min="4" max="4" width="9.5703125" style="148" bestFit="1" customWidth="1"/>
    <col min="5" max="256" width="9.140625" style="148"/>
    <col min="257" max="257" width="33.85546875" style="148" customWidth="1"/>
    <col min="258" max="258" width="10.42578125" style="148" bestFit="1" customWidth="1"/>
    <col min="259" max="512" width="9.140625" style="148"/>
    <col min="513" max="513" width="33.85546875" style="148" customWidth="1"/>
    <col min="514" max="514" width="10.42578125" style="148" bestFit="1" customWidth="1"/>
    <col min="515" max="768" width="9.140625" style="148"/>
    <col min="769" max="769" width="33.85546875" style="148" customWidth="1"/>
    <col min="770" max="770" width="10.42578125" style="148" bestFit="1" customWidth="1"/>
    <col min="771" max="1024" width="9.140625" style="148"/>
    <col min="1025" max="1025" width="33.85546875" style="148" customWidth="1"/>
    <col min="1026" max="1026" width="10.42578125" style="148" bestFit="1" customWidth="1"/>
    <col min="1027" max="1280" width="9.140625" style="148"/>
    <col min="1281" max="1281" width="33.85546875" style="148" customWidth="1"/>
    <col min="1282" max="1282" width="10.42578125" style="148" bestFit="1" customWidth="1"/>
    <col min="1283" max="1536" width="9.140625" style="148"/>
    <col min="1537" max="1537" width="33.85546875" style="148" customWidth="1"/>
    <col min="1538" max="1538" width="10.42578125" style="148" bestFit="1" customWidth="1"/>
    <col min="1539" max="1792" width="9.140625" style="148"/>
    <col min="1793" max="1793" width="33.85546875" style="148" customWidth="1"/>
    <col min="1794" max="1794" width="10.42578125" style="148" bestFit="1" customWidth="1"/>
    <col min="1795" max="2048" width="9.140625" style="148"/>
    <col min="2049" max="2049" width="33.85546875" style="148" customWidth="1"/>
    <col min="2050" max="2050" width="10.42578125" style="148" bestFit="1" customWidth="1"/>
    <col min="2051" max="2304" width="9.140625" style="148"/>
    <col min="2305" max="2305" width="33.85546875" style="148" customWidth="1"/>
    <col min="2306" max="2306" width="10.42578125" style="148" bestFit="1" customWidth="1"/>
    <col min="2307" max="2560" width="9.140625" style="148"/>
    <col min="2561" max="2561" width="33.85546875" style="148" customWidth="1"/>
    <col min="2562" max="2562" width="10.42578125" style="148" bestFit="1" customWidth="1"/>
    <col min="2563" max="2816" width="9.140625" style="148"/>
    <col min="2817" max="2817" width="33.85546875" style="148" customWidth="1"/>
    <col min="2818" max="2818" width="10.42578125" style="148" bestFit="1" customWidth="1"/>
    <col min="2819" max="3072" width="9.140625" style="148"/>
    <col min="3073" max="3073" width="33.85546875" style="148" customWidth="1"/>
    <col min="3074" max="3074" width="10.42578125" style="148" bestFit="1" customWidth="1"/>
    <col min="3075" max="3328" width="9.140625" style="148"/>
    <col min="3329" max="3329" width="33.85546875" style="148" customWidth="1"/>
    <col min="3330" max="3330" width="10.42578125" style="148" bestFit="1" customWidth="1"/>
    <col min="3331" max="3584" width="9.140625" style="148"/>
    <col min="3585" max="3585" width="33.85546875" style="148" customWidth="1"/>
    <col min="3586" max="3586" width="10.42578125" style="148" bestFit="1" customWidth="1"/>
    <col min="3587" max="3840" width="9.140625" style="148"/>
    <col min="3841" max="3841" width="33.85546875" style="148" customWidth="1"/>
    <col min="3842" max="3842" width="10.42578125" style="148" bestFit="1" customWidth="1"/>
    <col min="3843" max="4096" width="9.140625" style="148"/>
    <col min="4097" max="4097" width="33.85546875" style="148" customWidth="1"/>
    <col min="4098" max="4098" width="10.42578125" style="148" bestFit="1" customWidth="1"/>
    <col min="4099" max="4352" width="9.140625" style="148"/>
    <col min="4353" max="4353" width="33.85546875" style="148" customWidth="1"/>
    <col min="4354" max="4354" width="10.42578125" style="148" bestFit="1" customWidth="1"/>
    <col min="4355" max="4608" width="9.140625" style="148"/>
    <col min="4609" max="4609" width="33.85546875" style="148" customWidth="1"/>
    <col min="4610" max="4610" width="10.42578125" style="148" bestFit="1" customWidth="1"/>
    <col min="4611" max="4864" width="9.140625" style="148"/>
    <col min="4865" max="4865" width="33.85546875" style="148" customWidth="1"/>
    <col min="4866" max="4866" width="10.42578125" style="148" bestFit="1" customWidth="1"/>
    <col min="4867" max="5120" width="9.140625" style="148"/>
    <col min="5121" max="5121" width="33.85546875" style="148" customWidth="1"/>
    <col min="5122" max="5122" width="10.42578125" style="148" bestFit="1" customWidth="1"/>
    <col min="5123" max="5376" width="9.140625" style="148"/>
    <col min="5377" max="5377" width="33.85546875" style="148" customWidth="1"/>
    <col min="5378" max="5378" width="10.42578125" style="148" bestFit="1" customWidth="1"/>
    <col min="5379" max="5632" width="9.140625" style="148"/>
    <col min="5633" max="5633" width="33.85546875" style="148" customWidth="1"/>
    <col min="5634" max="5634" width="10.42578125" style="148" bestFit="1" customWidth="1"/>
    <col min="5635" max="5888" width="9.140625" style="148"/>
    <col min="5889" max="5889" width="33.85546875" style="148" customWidth="1"/>
    <col min="5890" max="5890" width="10.42578125" style="148" bestFit="1" customWidth="1"/>
    <col min="5891" max="6144" width="9.140625" style="148"/>
    <col min="6145" max="6145" width="33.85546875" style="148" customWidth="1"/>
    <col min="6146" max="6146" width="10.42578125" style="148" bestFit="1" customWidth="1"/>
    <col min="6147" max="6400" width="9.140625" style="148"/>
    <col min="6401" max="6401" width="33.85546875" style="148" customWidth="1"/>
    <col min="6402" max="6402" width="10.42578125" style="148" bestFit="1" customWidth="1"/>
    <col min="6403" max="6656" width="9.140625" style="148"/>
    <col min="6657" max="6657" width="33.85546875" style="148" customWidth="1"/>
    <col min="6658" max="6658" width="10.42578125" style="148" bestFit="1" customWidth="1"/>
    <col min="6659" max="6912" width="9.140625" style="148"/>
    <col min="6913" max="6913" width="33.85546875" style="148" customWidth="1"/>
    <col min="6914" max="6914" width="10.42578125" style="148" bestFit="1" customWidth="1"/>
    <col min="6915" max="7168" width="9.140625" style="148"/>
    <col min="7169" max="7169" width="33.85546875" style="148" customWidth="1"/>
    <col min="7170" max="7170" width="10.42578125" style="148" bestFit="1" customWidth="1"/>
    <col min="7171" max="7424" width="9.140625" style="148"/>
    <col min="7425" max="7425" width="33.85546875" style="148" customWidth="1"/>
    <col min="7426" max="7426" width="10.42578125" style="148" bestFit="1" customWidth="1"/>
    <col min="7427" max="7680" width="9.140625" style="148"/>
    <col min="7681" max="7681" width="33.85546875" style="148" customWidth="1"/>
    <col min="7682" max="7682" width="10.42578125" style="148" bestFit="1" customWidth="1"/>
    <col min="7683" max="7936" width="9.140625" style="148"/>
    <col min="7937" max="7937" width="33.85546875" style="148" customWidth="1"/>
    <col min="7938" max="7938" width="10.42578125" style="148" bestFit="1" customWidth="1"/>
    <col min="7939" max="8192" width="9.140625" style="148"/>
    <col min="8193" max="8193" width="33.85546875" style="148" customWidth="1"/>
    <col min="8194" max="8194" width="10.42578125" style="148" bestFit="1" customWidth="1"/>
    <col min="8195" max="8448" width="9.140625" style="148"/>
    <col min="8449" max="8449" width="33.85546875" style="148" customWidth="1"/>
    <col min="8450" max="8450" width="10.42578125" style="148" bestFit="1" customWidth="1"/>
    <col min="8451" max="8704" width="9.140625" style="148"/>
    <col min="8705" max="8705" width="33.85546875" style="148" customWidth="1"/>
    <col min="8706" max="8706" width="10.42578125" style="148" bestFit="1" customWidth="1"/>
    <col min="8707" max="8960" width="9.140625" style="148"/>
    <col min="8961" max="8961" width="33.85546875" style="148" customWidth="1"/>
    <col min="8962" max="8962" width="10.42578125" style="148" bestFit="1" customWidth="1"/>
    <col min="8963" max="9216" width="9.140625" style="148"/>
    <col min="9217" max="9217" width="33.85546875" style="148" customWidth="1"/>
    <col min="9218" max="9218" width="10.42578125" style="148" bestFit="1" customWidth="1"/>
    <col min="9219" max="9472" width="9.140625" style="148"/>
    <col min="9473" max="9473" width="33.85546875" style="148" customWidth="1"/>
    <col min="9474" max="9474" width="10.42578125" style="148" bestFit="1" customWidth="1"/>
    <col min="9475" max="9728" width="9.140625" style="148"/>
    <col min="9729" max="9729" width="33.85546875" style="148" customWidth="1"/>
    <col min="9730" max="9730" width="10.42578125" style="148" bestFit="1" customWidth="1"/>
    <col min="9731" max="9984" width="9.140625" style="148"/>
    <col min="9985" max="9985" width="33.85546875" style="148" customWidth="1"/>
    <col min="9986" max="9986" width="10.42578125" style="148" bestFit="1" customWidth="1"/>
    <col min="9987" max="10240" width="9.140625" style="148"/>
    <col min="10241" max="10241" width="33.85546875" style="148" customWidth="1"/>
    <col min="10242" max="10242" width="10.42578125" style="148" bestFit="1" customWidth="1"/>
    <col min="10243" max="10496" width="9.140625" style="148"/>
    <col min="10497" max="10497" width="33.85546875" style="148" customWidth="1"/>
    <col min="10498" max="10498" width="10.42578125" style="148" bestFit="1" customWidth="1"/>
    <col min="10499" max="10752" width="9.140625" style="148"/>
    <col min="10753" max="10753" width="33.85546875" style="148" customWidth="1"/>
    <col min="10754" max="10754" width="10.42578125" style="148" bestFit="1" customWidth="1"/>
    <col min="10755" max="11008" width="9.140625" style="148"/>
    <col min="11009" max="11009" width="33.85546875" style="148" customWidth="1"/>
    <col min="11010" max="11010" width="10.42578125" style="148" bestFit="1" customWidth="1"/>
    <col min="11011" max="11264" width="9.140625" style="148"/>
    <col min="11265" max="11265" width="33.85546875" style="148" customWidth="1"/>
    <col min="11266" max="11266" width="10.42578125" style="148" bestFit="1" customWidth="1"/>
    <col min="11267" max="11520" width="9.140625" style="148"/>
    <col min="11521" max="11521" width="33.85546875" style="148" customWidth="1"/>
    <col min="11522" max="11522" width="10.42578125" style="148" bestFit="1" customWidth="1"/>
    <col min="11523" max="11776" width="9.140625" style="148"/>
    <col min="11777" max="11777" width="33.85546875" style="148" customWidth="1"/>
    <col min="11778" max="11778" width="10.42578125" style="148" bestFit="1" customWidth="1"/>
    <col min="11779" max="12032" width="9.140625" style="148"/>
    <col min="12033" max="12033" width="33.85546875" style="148" customWidth="1"/>
    <col min="12034" max="12034" width="10.42578125" style="148" bestFit="1" customWidth="1"/>
    <col min="12035" max="12288" width="9.140625" style="148"/>
    <col min="12289" max="12289" width="33.85546875" style="148" customWidth="1"/>
    <col min="12290" max="12290" width="10.42578125" style="148" bestFit="1" customWidth="1"/>
    <col min="12291" max="12544" width="9.140625" style="148"/>
    <col min="12545" max="12545" width="33.85546875" style="148" customWidth="1"/>
    <col min="12546" max="12546" width="10.42578125" style="148" bestFit="1" customWidth="1"/>
    <col min="12547" max="12800" width="9.140625" style="148"/>
    <col min="12801" max="12801" width="33.85546875" style="148" customWidth="1"/>
    <col min="12802" max="12802" width="10.42578125" style="148" bestFit="1" customWidth="1"/>
    <col min="12803" max="13056" width="9.140625" style="148"/>
    <col min="13057" max="13057" width="33.85546875" style="148" customWidth="1"/>
    <col min="13058" max="13058" width="10.42578125" style="148" bestFit="1" customWidth="1"/>
    <col min="13059" max="13312" width="9.140625" style="148"/>
    <col min="13313" max="13313" width="33.85546875" style="148" customWidth="1"/>
    <col min="13314" max="13314" width="10.42578125" style="148" bestFit="1" customWidth="1"/>
    <col min="13315" max="13568" width="9.140625" style="148"/>
    <col min="13569" max="13569" width="33.85546875" style="148" customWidth="1"/>
    <col min="13570" max="13570" width="10.42578125" style="148" bestFit="1" customWidth="1"/>
    <col min="13571" max="13824" width="9.140625" style="148"/>
    <col min="13825" max="13825" width="33.85546875" style="148" customWidth="1"/>
    <col min="13826" max="13826" width="10.42578125" style="148" bestFit="1" customWidth="1"/>
    <col min="13827" max="14080" width="9.140625" style="148"/>
    <col min="14081" max="14081" width="33.85546875" style="148" customWidth="1"/>
    <col min="14082" max="14082" width="10.42578125" style="148" bestFit="1" customWidth="1"/>
    <col min="14083" max="14336" width="9.140625" style="148"/>
    <col min="14337" max="14337" width="33.85546875" style="148" customWidth="1"/>
    <col min="14338" max="14338" width="10.42578125" style="148" bestFit="1" customWidth="1"/>
    <col min="14339" max="14592" width="9.140625" style="148"/>
    <col min="14593" max="14593" width="33.85546875" style="148" customWidth="1"/>
    <col min="14594" max="14594" width="10.42578125" style="148" bestFit="1" customWidth="1"/>
    <col min="14595" max="14848" width="9.140625" style="148"/>
    <col min="14849" max="14849" width="33.85546875" style="148" customWidth="1"/>
    <col min="14850" max="14850" width="10.42578125" style="148" bestFit="1" customWidth="1"/>
    <col min="14851" max="15104" width="9.140625" style="148"/>
    <col min="15105" max="15105" width="33.85546875" style="148" customWidth="1"/>
    <col min="15106" max="15106" width="10.42578125" style="148" bestFit="1" customWidth="1"/>
    <col min="15107" max="15360" width="9.140625" style="148"/>
    <col min="15361" max="15361" width="33.85546875" style="148" customWidth="1"/>
    <col min="15362" max="15362" width="10.42578125" style="148" bestFit="1" customWidth="1"/>
    <col min="15363" max="15616" width="9.140625" style="148"/>
    <col min="15617" max="15617" width="33.85546875" style="148" customWidth="1"/>
    <col min="15618" max="15618" width="10.42578125" style="148" bestFit="1" customWidth="1"/>
    <col min="15619" max="15872" width="9.140625" style="148"/>
    <col min="15873" max="15873" width="33.85546875" style="148" customWidth="1"/>
    <col min="15874" max="15874" width="10.42578125" style="148" bestFit="1" customWidth="1"/>
    <col min="15875" max="16128" width="9.140625" style="148"/>
    <col min="16129" max="16129" width="33.85546875" style="148" customWidth="1"/>
    <col min="16130" max="16130" width="10.42578125" style="148" bestFit="1" customWidth="1"/>
    <col min="16131" max="16384" width="9.140625" style="148"/>
  </cols>
  <sheetData>
    <row r="1" spans="1:3" ht="15">
      <c r="A1" s="76" t="s">
        <v>916</v>
      </c>
      <c r="B1" s="13">
        <v>46.284305255579547</v>
      </c>
      <c r="C1" s="147">
        <v>46.284305255579497</v>
      </c>
    </row>
    <row r="2" spans="1:3">
      <c r="A2" s="76" t="s">
        <v>917</v>
      </c>
      <c r="B2" s="149">
        <v>41.67</v>
      </c>
    </row>
    <row r="3" spans="1:3">
      <c r="A3" s="76" t="s">
        <v>918</v>
      </c>
      <c r="B3" s="149">
        <v>29.09</v>
      </c>
    </row>
    <row r="4" spans="1:3">
      <c r="A4" s="76" t="s">
        <v>919</v>
      </c>
      <c r="B4" s="150">
        <f>B1*B2/B3</f>
        <v>66.299999999999983</v>
      </c>
    </row>
    <row r="7" spans="1:3">
      <c r="A7" s="76" t="s">
        <v>920</v>
      </c>
      <c r="B7" s="151">
        <v>30000</v>
      </c>
    </row>
    <row r="8" spans="1:3">
      <c r="A8" s="76" t="s">
        <v>921</v>
      </c>
      <c r="B8" s="100">
        <v>0.15</v>
      </c>
    </row>
    <row r="9" spans="1:3" ht="15">
      <c r="A9" s="76" t="s">
        <v>922</v>
      </c>
      <c r="B9" s="151">
        <v>-1454.6000206187334</v>
      </c>
      <c r="C9" s="147">
        <v>-1454.6000206187334</v>
      </c>
    </row>
    <row r="10" spans="1:3">
      <c r="A10" s="76" t="s">
        <v>923</v>
      </c>
      <c r="B10" s="152">
        <f>NPER(B8/12,B9,B7)</f>
        <v>23.999988865992933</v>
      </c>
    </row>
  </sheetData>
  <conditionalFormatting sqref="B1:B4 B7:B10">
    <cfRule type="expression" dxfId="20" priority="1">
      <formula>AND($E1=$B$3,B$1=$B$4)</formula>
    </cfRule>
  </conditionalFormatting>
  <conditionalFormatting sqref="C9">
    <cfRule type="expression" dxfId="19" priority="2">
      <formula>AND($E9=$B$3,#REF!=$B$4)</formula>
    </cfRule>
  </conditionalFormatting>
  <conditionalFormatting sqref="C1">
    <cfRule type="expression" dxfId="18" priority="3">
      <formula>AND($E4=$B$3,#REF!=$B$4)</formula>
    </cfRule>
  </conditionalFormatting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F66C-4E30-422A-A0DF-7EB1EDDDE4C1}">
  <sheetPr>
    <tabColor rgb="FF00B0F0"/>
  </sheetPr>
  <dimension ref="A1:O25"/>
  <sheetViews>
    <sheetView showGridLines="0" zoomScale="75" zoomScaleNormal="75" workbookViewId="0">
      <selection activeCell="L25" sqref="L25"/>
    </sheetView>
  </sheetViews>
  <sheetFormatPr defaultRowHeight="15.75"/>
  <cols>
    <col min="1" max="1" width="5.140625" style="161" customWidth="1"/>
    <col min="2" max="2" width="36.7109375" style="11" bestFit="1" customWidth="1"/>
    <col min="3" max="3" width="14" style="11" customWidth="1"/>
    <col min="4" max="4" width="13.5703125" style="11" customWidth="1"/>
    <col min="5" max="5" width="13.42578125" style="11" customWidth="1"/>
    <col min="6" max="6" width="18" style="11" customWidth="1"/>
    <col min="7" max="7" width="14.42578125" style="11" customWidth="1"/>
    <col min="8" max="8" width="11.5703125" style="11" bestFit="1" customWidth="1"/>
    <col min="9" max="9" width="12.28515625" style="11" bestFit="1" customWidth="1"/>
    <col min="10" max="10" width="8.7109375" style="11" bestFit="1" customWidth="1"/>
    <col min="11" max="11" width="9.5703125" style="11" bestFit="1" customWidth="1"/>
    <col min="12" max="12" width="11.7109375" style="11" bestFit="1" customWidth="1"/>
    <col min="13" max="13" width="5.42578125" style="11" customWidth="1"/>
    <col min="14" max="14" width="32.28515625" style="11" customWidth="1"/>
    <col min="15" max="15" width="10.140625" style="11" customWidth="1"/>
    <col min="16" max="254" width="9.140625" style="11"/>
    <col min="255" max="255" width="3" style="11" bestFit="1" customWidth="1"/>
    <col min="256" max="256" width="26.140625" style="11" bestFit="1" customWidth="1"/>
    <col min="257" max="257" width="10.140625" style="11" customWidth="1"/>
    <col min="258" max="258" width="11.5703125" style="11" customWidth="1"/>
    <col min="259" max="259" width="10.42578125" style="11" customWidth="1"/>
    <col min="260" max="260" width="11.7109375" style="11" customWidth="1"/>
    <col min="261" max="261" width="12.42578125" style="11" bestFit="1" customWidth="1"/>
    <col min="262" max="262" width="10.85546875" style="11" customWidth="1"/>
    <col min="263" max="263" width="10.28515625" style="11" customWidth="1"/>
    <col min="264" max="264" width="9" style="11" customWidth="1"/>
    <col min="265" max="265" width="8.5703125" style="11" customWidth="1"/>
    <col min="266" max="266" width="9.5703125" style="11" customWidth="1"/>
    <col min="267" max="267" width="5.42578125" style="11" customWidth="1"/>
    <col min="268" max="270" width="9.140625" style="11"/>
    <col min="271" max="271" width="12.42578125" style="11" bestFit="1" customWidth="1"/>
    <col min="272" max="510" width="9.140625" style="11"/>
    <col min="511" max="511" width="3" style="11" bestFit="1" customWidth="1"/>
    <col min="512" max="512" width="26.140625" style="11" bestFit="1" customWidth="1"/>
    <col min="513" max="513" width="10.140625" style="11" customWidth="1"/>
    <col min="514" max="514" width="11.5703125" style="11" customWidth="1"/>
    <col min="515" max="515" width="10.42578125" style="11" customWidth="1"/>
    <col min="516" max="516" width="11.7109375" style="11" customWidth="1"/>
    <col min="517" max="517" width="12.42578125" style="11" bestFit="1" customWidth="1"/>
    <col min="518" max="518" width="10.85546875" style="11" customWidth="1"/>
    <col min="519" max="519" width="10.28515625" style="11" customWidth="1"/>
    <col min="520" max="520" width="9" style="11" customWidth="1"/>
    <col min="521" max="521" width="8.5703125" style="11" customWidth="1"/>
    <col min="522" max="522" width="9.5703125" style="11" customWidth="1"/>
    <col min="523" max="523" width="5.42578125" style="11" customWidth="1"/>
    <col min="524" max="526" width="9.140625" style="11"/>
    <col min="527" max="527" width="12.42578125" style="11" bestFit="1" customWidth="1"/>
    <col min="528" max="766" width="9.140625" style="11"/>
    <col min="767" max="767" width="3" style="11" bestFit="1" customWidth="1"/>
    <col min="768" max="768" width="26.140625" style="11" bestFit="1" customWidth="1"/>
    <col min="769" max="769" width="10.140625" style="11" customWidth="1"/>
    <col min="770" max="770" width="11.5703125" style="11" customWidth="1"/>
    <col min="771" max="771" width="10.42578125" style="11" customWidth="1"/>
    <col min="772" max="772" width="11.7109375" style="11" customWidth="1"/>
    <col min="773" max="773" width="12.42578125" style="11" bestFit="1" customWidth="1"/>
    <col min="774" max="774" width="10.85546875" style="11" customWidth="1"/>
    <col min="775" max="775" width="10.28515625" style="11" customWidth="1"/>
    <col min="776" max="776" width="9" style="11" customWidth="1"/>
    <col min="777" max="777" width="8.5703125" style="11" customWidth="1"/>
    <col min="778" max="778" width="9.5703125" style="11" customWidth="1"/>
    <col min="779" max="779" width="5.42578125" style="11" customWidth="1"/>
    <col min="780" max="782" width="9.140625" style="11"/>
    <col min="783" max="783" width="12.42578125" style="11" bestFit="1" customWidth="1"/>
    <col min="784" max="1022" width="9.140625" style="11"/>
    <col min="1023" max="1023" width="3" style="11" bestFit="1" customWidth="1"/>
    <col min="1024" max="1024" width="26.140625" style="11" bestFit="1" customWidth="1"/>
    <col min="1025" max="1025" width="10.140625" style="11" customWidth="1"/>
    <col min="1026" max="1026" width="11.5703125" style="11" customWidth="1"/>
    <col min="1027" max="1027" width="10.42578125" style="11" customWidth="1"/>
    <col min="1028" max="1028" width="11.7109375" style="11" customWidth="1"/>
    <col min="1029" max="1029" width="12.42578125" style="11" bestFit="1" customWidth="1"/>
    <col min="1030" max="1030" width="10.85546875" style="11" customWidth="1"/>
    <col min="1031" max="1031" width="10.28515625" style="11" customWidth="1"/>
    <col min="1032" max="1032" width="9" style="11" customWidth="1"/>
    <col min="1033" max="1033" width="8.5703125" style="11" customWidth="1"/>
    <col min="1034" max="1034" width="9.5703125" style="11" customWidth="1"/>
    <col min="1035" max="1035" width="5.42578125" style="11" customWidth="1"/>
    <col min="1036" max="1038" width="9.140625" style="11"/>
    <col min="1039" max="1039" width="12.42578125" style="11" bestFit="1" customWidth="1"/>
    <col min="1040" max="1278" width="9.140625" style="11"/>
    <col min="1279" max="1279" width="3" style="11" bestFit="1" customWidth="1"/>
    <col min="1280" max="1280" width="26.140625" style="11" bestFit="1" customWidth="1"/>
    <col min="1281" max="1281" width="10.140625" style="11" customWidth="1"/>
    <col min="1282" max="1282" width="11.5703125" style="11" customWidth="1"/>
    <col min="1283" max="1283" width="10.42578125" style="11" customWidth="1"/>
    <col min="1284" max="1284" width="11.7109375" style="11" customWidth="1"/>
    <col min="1285" max="1285" width="12.42578125" style="11" bestFit="1" customWidth="1"/>
    <col min="1286" max="1286" width="10.85546875" style="11" customWidth="1"/>
    <col min="1287" max="1287" width="10.28515625" style="11" customWidth="1"/>
    <col min="1288" max="1288" width="9" style="11" customWidth="1"/>
    <col min="1289" max="1289" width="8.5703125" style="11" customWidth="1"/>
    <col min="1290" max="1290" width="9.5703125" style="11" customWidth="1"/>
    <col min="1291" max="1291" width="5.42578125" style="11" customWidth="1"/>
    <col min="1292" max="1294" width="9.140625" style="11"/>
    <col min="1295" max="1295" width="12.42578125" style="11" bestFit="1" customWidth="1"/>
    <col min="1296" max="1534" width="9.140625" style="11"/>
    <col min="1535" max="1535" width="3" style="11" bestFit="1" customWidth="1"/>
    <col min="1536" max="1536" width="26.140625" style="11" bestFit="1" customWidth="1"/>
    <col min="1537" max="1537" width="10.140625" style="11" customWidth="1"/>
    <col min="1538" max="1538" width="11.5703125" style="11" customWidth="1"/>
    <col min="1539" max="1539" width="10.42578125" style="11" customWidth="1"/>
    <col min="1540" max="1540" width="11.7109375" style="11" customWidth="1"/>
    <col min="1541" max="1541" width="12.42578125" style="11" bestFit="1" customWidth="1"/>
    <col min="1542" max="1542" width="10.85546875" style="11" customWidth="1"/>
    <col min="1543" max="1543" width="10.28515625" style="11" customWidth="1"/>
    <col min="1544" max="1544" width="9" style="11" customWidth="1"/>
    <col min="1545" max="1545" width="8.5703125" style="11" customWidth="1"/>
    <col min="1546" max="1546" width="9.5703125" style="11" customWidth="1"/>
    <col min="1547" max="1547" width="5.42578125" style="11" customWidth="1"/>
    <col min="1548" max="1550" width="9.140625" style="11"/>
    <col min="1551" max="1551" width="12.42578125" style="11" bestFit="1" customWidth="1"/>
    <col min="1552" max="1790" width="9.140625" style="11"/>
    <col min="1791" max="1791" width="3" style="11" bestFit="1" customWidth="1"/>
    <col min="1792" max="1792" width="26.140625" style="11" bestFit="1" customWidth="1"/>
    <col min="1793" max="1793" width="10.140625" style="11" customWidth="1"/>
    <col min="1794" max="1794" width="11.5703125" style="11" customWidth="1"/>
    <col min="1795" max="1795" width="10.42578125" style="11" customWidth="1"/>
    <col min="1796" max="1796" width="11.7109375" style="11" customWidth="1"/>
    <col min="1797" max="1797" width="12.42578125" style="11" bestFit="1" customWidth="1"/>
    <col min="1798" max="1798" width="10.85546875" style="11" customWidth="1"/>
    <col min="1799" max="1799" width="10.28515625" style="11" customWidth="1"/>
    <col min="1800" max="1800" width="9" style="11" customWidth="1"/>
    <col min="1801" max="1801" width="8.5703125" style="11" customWidth="1"/>
    <col min="1802" max="1802" width="9.5703125" style="11" customWidth="1"/>
    <col min="1803" max="1803" width="5.42578125" style="11" customWidth="1"/>
    <col min="1804" max="1806" width="9.140625" style="11"/>
    <col min="1807" max="1807" width="12.42578125" style="11" bestFit="1" customWidth="1"/>
    <col min="1808" max="2046" width="9.140625" style="11"/>
    <col min="2047" max="2047" width="3" style="11" bestFit="1" customWidth="1"/>
    <col min="2048" max="2048" width="26.140625" style="11" bestFit="1" customWidth="1"/>
    <col min="2049" max="2049" width="10.140625" style="11" customWidth="1"/>
    <col min="2050" max="2050" width="11.5703125" style="11" customWidth="1"/>
    <col min="2051" max="2051" width="10.42578125" style="11" customWidth="1"/>
    <col min="2052" max="2052" width="11.7109375" style="11" customWidth="1"/>
    <col min="2053" max="2053" width="12.42578125" style="11" bestFit="1" customWidth="1"/>
    <col min="2054" max="2054" width="10.85546875" style="11" customWidth="1"/>
    <col min="2055" max="2055" width="10.28515625" style="11" customWidth="1"/>
    <col min="2056" max="2056" width="9" style="11" customWidth="1"/>
    <col min="2057" max="2057" width="8.5703125" style="11" customWidth="1"/>
    <col min="2058" max="2058" width="9.5703125" style="11" customWidth="1"/>
    <col min="2059" max="2059" width="5.42578125" style="11" customWidth="1"/>
    <col min="2060" max="2062" width="9.140625" style="11"/>
    <col min="2063" max="2063" width="12.42578125" style="11" bestFit="1" customWidth="1"/>
    <col min="2064" max="2302" width="9.140625" style="11"/>
    <col min="2303" max="2303" width="3" style="11" bestFit="1" customWidth="1"/>
    <col min="2304" max="2304" width="26.140625" style="11" bestFit="1" customWidth="1"/>
    <col min="2305" max="2305" width="10.140625" style="11" customWidth="1"/>
    <col min="2306" max="2306" width="11.5703125" style="11" customWidth="1"/>
    <col min="2307" max="2307" width="10.42578125" style="11" customWidth="1"/>
    <col min="2308" max="2308" width="11.7109375" style="11" customWidth="1"/>
    <col min="2309" max="2309" width="12.42578125" style="11" bestFit="1" customWidth="1"/>
    <col min="2310" max="2310" width="10.85546875" style="11" customWidth="1"/>
    <col min="2311" max="2311" width="10.28515625" style="11" customWidth="1"/>
    <col min="2312" max="2312" width="9" style="11" customWidth="1"/>
    <col min="2313" max="2313" width="8.5703125" style="11" customWidth="1"/>
    <col min="2314" max="2314" width="9.5703125" style="11" customWidth="1"/>
    <col min="2315" max="2315" width="5.42578125" style="11" customWidth="1"/>
    <col min="2316" max="2318" width="9.140625" style="11"/>
    <col min="2319" max="2319" width="12.42578125" style="11" bestFit="1" customWidth="1"/>
    <col min="2320" max="2558" width="9.140625" style="11"/>
    <col min="2559" max="2559" width="3" style="11" bestFit="1" customWidth="1"/>
    <col min="2560" max="2560" width="26.140625" style="11" bestFit="1" customWidth="1"/>
    <col min="2561" max="2561" width="10.140625" style="11" customWidth="1"/>
    <col min="2562" max="2562" width="11.5703125" style="11" customWidth="1"/>
    <col min="2563" max="2563" width="10.42578125" style="11" customWidth="1"/>
    <col min="2564" max="2564" width="11.7109375" style="11" customWidth="1"/>
    <col min="2565" max="2565" width="12.42578125" style="11" bestFit="1" customWidth="1"/>
    <col min="2566" max="2566" width="10.85546875" style="11" customWidth="1"/>
    <col min="2567" max="2567" width="10.28515625" style="11" customWidth="1"/>
    <col min="2568" max="2568" width="9" style="11" customWidth="1"/>
    <col min="2569" max="2569" width="8.5703125" style="11" customWidth="1"/>
    <col min="2570" max="2570" width="9.5703125" style="11" customWidth="1"/>
    <col min="2571" max="2571" width="5.42578125" style="11" customWidth="1"/>
    <col min="2572" max="2574" width="9.140625" style="11"/>
    <col min="2575" max="2575" width="12.42578125" style="11" bestFit="1" customWidth="1"/>
    <col min="2576" max="2814" width="9.140625" style="11"/>
    <col min="2815" max="2815" width="3" style="11" bestFit="1" customWidth="1"/>
    <col min="2816" max="2816" width="26.140625" style="11" bestFit="1" customWidth="1"/>
    <col min="2817" max="2817" width="10.140625" style="11" customWidth="1"/>
    <col min="2818" max="2818" width="11.5703125" style="11" customWidth="1"/>
    <col min="2819" max="2819" width="10.42578125" style="11" customWidth="1"/>
    <col min="2820" max="2820" width="11.7109375" style="11" customWidth="1"/>
    <col min="2821" max="2821" width="12.42578125" style="11" bestFit="1" customWidth="1"/>
    <col min="2822" max="2822" width="10.85546875" style="11" customWidth="1"/>
    <col min="2823" max="2823" width="10.28515625" style="11" customWidth="1"/>
    <col min="2824" max="2824" width="9" style="11" customWidth="1"/>
    <col min="2825" max="2825" width="8.5703125" style="11" customWidth="1"/>
    <col min="2826" max="2826" width="9.5703125" style="11" customWidth="1"/>
    <col min="2827" max="2827" width="5.42578125" style="11" customWidth="1"/>
    <col min="2828" max="2830" width="9.140625" style="11"/>
    <col min="2831" max="2831" width="12.42578125" style="11" bestFit="1" customWidth="1"/>
    <col min="2832" max="3070" width="9.140625" style="11"/>
    <col min="3071" max="3071" width="3" style="11" bestFit="1" customWidth="1"/>
    <col min="3072" max="3072" width="26.140625" style="11" bestFit="1" customWidth="1"/>
    <col min="3073" max="3073" width="10.140625" style="11" customWidth="1"/>
    <col min="3074" max="3074" width="11.5703125" style="11" customWidth="1"/>
    <col min="3075" max="3075" width="10.42578125" style="11" customWidth="1"/>
    <col min="3076" max="3076" width="11.7109375" style="11" customWidth="1"/>
    <col min="3077" max="3077" width="12.42578125" style="11" bestFit="1" customWidth="1"/>
    <col min="3078" max="3078" width="10.85546875" style="11" customWidth="1"/>
    <col min="3079" max="3079" width="10.28515625" style="11" customWidth="1"/>
    <col min="3080" max="3080" width="9" style="11" customWidth="1"/>
    <col min="3081" max="3081" width="8.5703125" style="11" customWidth="1"/>
    <col min="3082" max="3082" width="9.5703125" style="11" customWidth="1"/>
    <col min="3083" max="3083" width="5.42578125" style="11" customWidth="1"/>
    <col min="3084" max="3086" width="9.140625" style="11"/>
    <col min="3087" max="3087" width="12.42578125" style="11" bestFit="1" customWidth="1"/>
    <col min="3088" max="3326" width="9.140625" style="11"/>
    <col min="3327" max="3327" width="3" style="11" bestFit="1" customWidth="1"/>
    <col min="3328" max="3328" width="26.140625" style="11" bestFit="1" customWidth="1"/>
    <col min="3329" max="3329" width="10.140625" style="11" customWidth="1"/>
    <col min="3330" max="3330" width="11.5703125" style="11" customWidth="1"/>
    <col min="3331" max="3331" width="10.42578125" style="11" customWidth="1"/>
    <col min="3332" max="3332" width="11.7109375" style="11" customWidth="1"/>
    <col min="3333" max="3333" width="12.42578125" style="11" bestFit="1" customWidth="1"/>
    <col min="3334" max="3334" width="10.85546875" style="11" customWidth="1"/>
    <col min="3335" max="3335" width="10.28515625" style="11" customWidth="1"/>
    <col min="3336" max="3336" width="9" style="11" customWidth="1"/>
    <col min="3337" max="3337" width="8.5703125" style="11" customWidth="1"/>
    <col min="3338" max="3338" width="9.5703125" style="11" customWidth="1"/>
    <col min="3339" max="3339" width="5.42578125" style="11" customWidth="1"/>
    <col min="3340" max="3342" width="9.140625" style="11"/>
    <col min="3343" max="3343" width="12.42578125" style="11" bestFit="1" customWidth="1"/>
    <col min="3344" max="3582" width="9.140625" style="11"/>
    <col min="3583" max="3583" width="3" style="11" bestFit="1" customWidth="1"/>
    <col min="3584" max="3584" width="26.140625" style="11" bestFit="1" customWidth="1"/>
    <col min="3585" max="3585" width="10.140625" style="11" customWidth="1"/>
    <col min="3586" max="3586" width="11.5703125" style="11" customWidth="1"/>
    <col min="3587" max="3587" width="10.42578125" style="11" customWidth="1"/>
    <col min="3588" max="3588" width="11.7109375" style="11" customWidth="1"/>
    <col min="3589" max="3589" width="12.42578125" style="11" bestFit="1" customWidth="1"/>
    <col min="3590" max="3590" width="10.85546875" style="11" customWidth="1"/>
    <col min="3591" max="3591" width="10.28515625" style="11" customWidth="1"/>
    <col min="3592" max="3592" width="9" style="11" customWidth="1"/>
    <col min="3593" max="3593" width="8.5703125" style="11" customWidth="1"/>
    <col min="3594" max="3594" width="9.5703125" style="11" customWidth="1"/>
    <col min="3595" max="3595" width="5.42578125" style="11" customWidth="1"/>
    <col min="3596" max="3598" width="9.140625" style="11"/>
    <col min="3599" max="3599" width="12.42578125" style="11" bestFit="1" customWidth="1"/>
    <col min="3600" max="3838" width="9.140625" style="11"/>
    <col min="3839" max="3839" width="3" style="11" bestFit="1" customWidth="1"/>
    <col min="3840" max="3840" width="26.140625" style="11" bestFit="1" customWidth="1"/>
    <col min="3841" max="3841" width="10.140625" style="11" customWidth="1"/>
    <col min="3842" max="3842" width="11.5703125" style="11" customWidth="1"/>
    <col min="3843" max="3843" width="10.42578125" style="11" customWidth="1"/>
    <col min="3844" max="3844" width="11.7109375" style="11" customWidth="1"/>
    <col min="3845" max="3845" width="12.42578125" style="11" bestFit="1" customWidth="1"/>
    <col min="3846" max="3846" width="10.85546875" style="11" customWidth="1"/>
    <col min="3847" max="3847" width="10.28515625" style="11" customWidth="1"/>
    <col min="3848" max="3848" width="9" style="11" customWidth="1"/>
    <col min="3849" max="3849" width="8.5703125" style="11" customWidth="1"/>
    <col min="3850" max="3850" width="9.5703125" style="11" customWidth="1"/>
    <col min="3851" max="3851" width="5.42578125" style="11" customWidth="1"/>
    <col min="3852" max="3854" width="9.140625" style="11"/>
    <col min="3855" max="3855" width="12.42578125" style="11" bestFit="1" customWidth="1"/>
    <col min="3856" max="4094" width="9.140625" style="11"/>
    <col min="4095" max="4095" width="3" style="11" bestFit="1" customWidth="1"/>
    <col min="4096" max="4096" width="26.140625" style="11" bestFit="1" customWidth="1"/>
    <col min="4097" max="4097" width="10.140625" style="11" customWidth="1"/>
    <col min="4098" max="4098" width="11.5703125" style="11" customWidth="1"/>
    <col min="4099" max="4099" width="10.42578125" style="11" customWidth="1"/>
    <col min="4100" max="4100" width="11.7109375" style="11" customWidth="1"/>
    <col min="4101" max="4101" width="12.42578125" style="11" bestFit="1" customWidth="1"/>
    <col min="4102" max="4102" width="10.85546875" style="11" customWidth="1"/>
    <col min="4103" max="4103" width="10.28515625" style="11" customWidth="1"/>
    <col min="4104" max="4104" width="9" style="11" customWidth="1"/>
    <col min="4105" max="4105" width="8.5703125" style="11" customWidth="1"/>
    <col min="4106" max="4106" width="9.5703125" style="11" customWidth="1"/>
    <col min="4107" max="4107" width="5.42578125" style="11" customWidth="1"/>
    <col min="4108" max="4110" width="9.140625" style="11"/>
    <col min="4111" max="4111" width="12.42578125" style="11" bestFit="1" customWidth="1"/>
    <col min="4112" max="4350" width="9.140625" style="11"/>
    <col min="4351" max="4351" width="3" style="11" bestFit="1" customWidth="1"/>
    <col min="4352" max="4352" width="26.140625" style="11" bestFit="1" customWidth="1"/>
    <col min="4353" max="4353" width="10.140625" style="11" customWidth="1"/>
    <col min="4354" max="4354" width="11.5703125" style="11" customWidth="1"/>
    <col min="4355" max="4355" width="10.42578125" style="11" customWidth="1"/>
    <col min="4356" max="4356" width="11.7109375" style="11" customWidth="1"/>
    <col min="4357" max="4357" width="12.42578125" style="11" bestFit="1" customWidth="1"/>
    <col min="4358" max="4358" width="10.85546875" style="11" customWidth="1"/>
    <col min="4359" max="4359" width="10.28515625" style="11" customWidth="1"/>
    <col min="4360" max="4360" width="9" style="11" customWidth="1"/>
    <col min="4361" max="4361" width="8.5703125" style="11" customWidth="1"/>
    <col min="4362" max="4362" width="9.5703125" style="11" customWidth="1"/>
    <col min="4363" max="4363" width="5.42578125" style="11" customWidth="1"/>
    <col min="4364" max="4366" width="9.140625" style="11"/>
    <col min="4367" max="4367" width="12.42578125" style="11" bestFit="1" customWidth="1"/>
    <col min="4368" max="4606" width="9.140625" style="11"/>
    <col min="4607" max="4607" width="3" style="11" bestFit="1" customWidth="1"/>
    <col min="4608" max="4608" width="26.140625" style="11" bestFit="1" customWidth="1"/>
    <col min="4609" max="4609" width="10.140625" style="11" customWidth="1"/>
    <col min="4610" max="4610" width="11.5703125" style="11" customWidth="1"/>
    <col min="4611" max="4611" width="10.42578125" style="11" customWidth="1"/>
    <col min="4612" max="4612" width="11.7109375" style="11" customWidth="1"/>
    <col min="4613" max="4613" width="12.42578125" style="11" bestFit="1" customWidth="1"/>
    <col min="4614" max="4614" width="10.85546875" style="11" customWidth="1"/>
    <col min="4615" max="4615" width="10.28515625" style="11" customWidth="1"/>
    <col min="4616" max="4616" width="9" style="11" customWidth="1"/>
    <col min="4617" max="4617" width="8.5703125" style="11" customWidth="1"/>
    <col min="4618" max="4618" width="9.5703125" style="11" customWidth="1"/>
    <col min="4619" max="4619" width="5.42578125" style="11" customWidth="1"/>
    <col min="4620" max="4622" width="9.140625" style="11"/>
    <col min="4623" max="4623" width="12.42578125" style="11" bestFit="1" customWidth="1"/>
    <col min="4624" max="4862" width="9.140625" style="11"/>
    <col min="4863" max="4863" width="3" style="11" bestFit="1" customWidth="1"/>
    <col min="4864" max="4864" width="26.140625" style="11" bestFit="1" customWidth="1"/>
    <col min="4865" max="4865" width="10.140625" style="11" customWidth="1"/>
    <col min="4866" max="4866" width="11.5703125" style="11" customWidth="1"/>
    <col min="4867" max="4867" width="10.42578125" style="11" customWidth="1"/>
    <col min="4868" max="4868" width="11.7109375" style="11" customWidth="1"/>
    <col min="4869" max="4869" width="12.42578125" style="11" bestFit="1" customWidth="1"/>
    <col min="4870" max="4870" width="10.85546875" style="11" customWidth="1"/>
    <col min="4871" max="4871" width="10.28515625" style="11" customWidth="1"/>
    <col min="4872" max="4872" width="9" style="11" customWidth="1"/>
    <col min="4873" max="4873" width="8.5703125" style="11" customWidth="1"/>
    <col min="4874" max="4874" width="9.5703125" style="11" customWidth="1"/>
    <col min="4875" max="4875" width="5.42578125" style="11" customWidth="1"/>
    <col min="4876" max="4878" width="9.140625" style="11"/>
    <col min="4879" max="4879" width="12.42578125" style="11" bestFit="1" customWidth="1"/>
    <col min="4880" max="5118" width="9.140625" style="11"/>
    <col min="5119" max="5119" width="3" style="11" bestFit="1" customWidth="1"/>
    <col min="5120" max="5120" width="26.140625" style="11" bestFit="1" customWidth="1"/>
    <col min="5121" max="5121" width="10.140625" style="11" customWidth="1"/>
    <col min="5122" max="5122" width="11.5703125" style="11" customWidth="1"/>
    <col min="5123" max="5123" width="10.42578125" style="11" customWidth="1"/>
    <col min="5124" max="5124" width="11.7109375" style="11" customWidth="1"/>
    <col min="5125" max="5125" width="12.42578125" style="11" bestFit="1" customWidth="1"/>
    <col min="5126" max="5126" width="10.85546875" style="11" customWidth="1"/>
    <col min="5127" max="5127" width="10.28515625" style="11" customWidth="1"/>
    <col min="5128" max="5128" width="9" style="11" customWidth="1"/>
    <col min="5129" max="5129" width="8.5703125" style="11" customWidth="1"/>
    <col min="5130" max="5130" width="9.5703125" style="11" customWidth="1"/>
    <col min="5131" max="5131" width="5.42578125" style="11" customWidth="1"/>
    <col min="5132" max="5134" width="9.140625" style="11"/>
    <col min="5135" max="5135" width="12.42578125" style="11" bestFit="1" customWidth="1"/>
    <col min="5136" max="5374" width="9.140625" style="11"/>
    <col min="5375" max="5375" width="3" style="11" bestFit="1" customWidth="1"/>
    <col min="5376" max="5376" width="26.140625" style="11" bestFit="1" customWidth="1"/>
    <col min="5377" max="5377" width="10.140625" style="11" customWidth="1"/>
    <col min="5378" max="5378" width="11.5703125" style="11" customWidth="1"/>
    <col min="5379" max="5379" width="10.42578125" style="11" customWidth="1"/>
    <col min="5380" max="5380" width="11.7109375" style="11" customWidth="1"/>
    <col min="5381" max="5381" width="12.42578125" style="11" bestFit="1" customWidth="1"/>
    <col min="5382" max="5382" width="10.85546875" style="11" customWidth="1"/>
    <col min="5383" max="5383" width="10.28515625" style="11" customWidth="1"/>
    <col min="5384" max="5384" width="9" style="11" customWidth="1"/>
    <col min="5385" max="5385" width="8.5703125" style="11" customWidth="1"/>
    <col min="5386" max="5386" width="9.5703125" style="11" customWidth="1"/>
    <col min="5387" max="5387" width="5.42578125" style="11" customWidth="1"/>
    <col min="5388" max="5390" width="9.140625" style="11"/>
    <col min="5391" max="5391" width="12.42578125" style="11" bestFit="1" customWidth="1"/>
    <col min="5392" max="5630" width="9.140625" style="11"/>
    <col min="5631" max="5631" width="3" style="11" bestFit="1" customWidth="1"/>
    <col min="5632" max="5632" width="26.140625" style="11" bestFit="1" customWidth="1"/>
    <col min="5633" max="5633" width="10.140625" style="11" customWidth="1"/>
    <col min="5634" max="5634" width="11.5703125" style="11" customWidth="1"/>
    <col min="5635" max="5635" width="10.42578125" style="11" customWidth="1"/>
    <col min="5636" max="5636" width="11.7109375" style="11" customWidth="1"/>
    <col min="5637" max="5637" width="12.42578125" style="11" bestFit="1" customWidth="1"/>
    <col min="5638" max="5638" width="10.85546875" style="11" customWidth="1"/>
    <col min="5639" max="5639" width="10.28515625" style="11" customWidth="1"/>
    <col min="5640" max="5640" width="9" style="11" customWidth="1"/>
    <col min="5641" max="5641" width="8.5703125" style="11" customWidth="1"/>
    <col min="5642" max="5642" width="9.5703125" style="11" customWidth="1"/>
    <col min="5643" max="5643" width="5.42578125" style="11" customWidth="1"/>
    <col min="5644" max="5646" width="9.140625" style="11"/>
    <col min="5647" max="5647" width="12.42578125" style="11" bestFit="1" customWidth="1"/>
    <col min="5648" max="5886" width="9.140625" style="11"/>
    <col min="5887" max="5887" width="3" style="11" bestFit="1" customWidth="1"/>
    <col min="5888" max="5888" width="26.140625" style="11" bestFit="1" customWidth="1"/>
    <col min="5889" max="5889" width="10.140625" style="11" customWidth="1"/>
    <col min="5890" max="5890" width="11.5703125" style="11" customWidth="1"/>
    <col min="5891" max="5891" width="10.42578125" style="11" customWidth="1"/>
    <col min="5892" max="5892" width="11.7109375" style="11" customWidth="1"/>
    <col min="5893" max="5893" width="12.42578125" style="11" bestFit="1" customWidth="1"/>
    <col min="5894" max="5894" width="10.85546875" style="11" customWidth="1"/>
    <col min="5895" max="5895" width="10.28515625" style="11" customWidth="1"/>
    <col min="5896" max="5896" width="9" style="11" customWidth="1"/>
    <col min="5897" max="5897" width="8.5703125" style="11" customWidth="1"/>
    <col min="5898" max="5898" width="9.5703125" style="11" customWidth="1"/>
    <col min="5899" max="5899" width="5.42578125" style="11" customWidth="1"/>
    <col min="5900" max="5902" width="9.140625" style="11"/>
    <col min="5903" max="5903" width="12.42578125" style="11" bestFit="1" customWidth="1"/>
    <col min="5904" max="6142" width="9.140625" style="11"/>
    <col min="6143" max="6143" width="3" style="11" bestFit="1" customWidth="1"/>
    <col min="6144" max="6144" width="26.140625" style="11" bestFit="1" customWidth="1"/>
    <col min="6145" max="6145" width="10.140625" style="11" customWidth="1"/>
    <col min="6146" max="6146" width="11.5703125" style="11" customWidth="1"/>
    <col min="6147" max="6147" width="10.42578125" style="11" customWidth="1"/>
    <col min="6148" max="6148" width="11.7109375" style="11" customWidth="1"/>
    <col min="6149" max="6149" width="12.42578125" style="11" bestFit="1" customWidth="1"/>
    <col min="6150" max="6150" width="10.85546875" style="11" customWidth="1"/>
    <col min="6151" max="6151" width="10.28515625" style="11" customWidth="1"/>
    <col min="6152" max="6152" width="9" style="11" customWidth="1"/>
    <col min="6153" max="6153" width="8.5703125" style="11" customWidth="1"/>
    <col min="6154" max="6154" width="9.5703125" style="11" customWidth="1"/>
    <col min="6155" max="6155" width="5.42578125" style="11" customWidth="1"/>
    <col min="6156" max="6158" width="9.140625" style="11"/>
    <col min="6159" max="6159" width="12.42578125" style="11" bestFit="1" customWidth="1"/>
    <col min="6160" max="6398" width="9.140625" style="11"/>
    <col min="6399" max="6399" width="3" style="11" bestFit="1" customWidth="1"/>
    <col min="6400" max="6400" width="26.140625" style="11" bestFit="1" customWidth="1"/>
    <col min="6401" max="6401" width="10.140625" style="11" customWidth="1"/>
    <col min="6402" max="6402" width="11.5703125" style="11" customWidth="1"/>
    <col min="6403" max="6403" width="10.42578125" style="11" customWidth="1"/>
    <col min="6404" max="6404" width="11.7109375" style="11" customWidth="1"/>
    <col min="6405" max="6405" width="12.42578125" style="11" bestFit="1" customWidth="1"/>
    <col min="6406" max="6406" width="10.85546875" style="11" customWidth="1"/>
    <col min="6407" max="6407" width="10.28515625" style="11" customWidth="1"/>
    <col min="6408" max="6408" width="9" style="11" customWidth="1"/>
    <col min="6409" max="6409" width="8.5703125" style="11" customWidth="1"/>
    <col min="6410" max="6410" width="9.5703125" style="11" customWidth="1"/>
    <col min="6411" max="6411" width="5.42578125" style="11" customWidth="1"/>
    <col min="6412" max="6414" width="9.140625" style="11"/>
    <col min="6415" max="6415" width="12.42578125" style="11" bestFit="1" customWidth="1"/>
    <col min="6416" max="6654" width="9.140625" style="11"/>
    <col min="6655" max="6655" width="3" style="11" bestFit="1" customWidth="1"/>
    <col min="6656" max="6656" width="26.140625" style="11" bestFit="1" customWidth="1"/>
    <col min="6657" max="6657" width="10.140625" style="11" customWidth="1"/>
    <col min="6658" max="6658" width="11.5703125" style="11" customWidth="1"/>
    <col min="6659" max="6659" width="10.42578125" style="11" customWidth="1"/>
    <col min="6660" max="6660" width="11.7109375" style="11" customWidth="1"/>
    <col min="6661" max="6661" width="12.42578125" style="11" bestFit="1" customWidth="1"/>
    <col min="6662" max="6662" width="10.85546875" style="11" customWidth="1"/>
    <col min="6663" max="6663" width="10.28515625" style="11" customWidth="1"/>
    <col min="6664" max="6664" width="9" style="11" customWidth="1"/>
    <col min="6665" max="6665" width="8.5703125" style="11" customWidth="1"/>
    <col min="6666" max="6666" width="9.5703125" style="11" customWidth="1"/>
    <col min="6667" max="6667" width="5.42578125" style="11" customWidth="1"/>
    <col min="6668" max="6670" width="9.140625" style="11"/>
    <col min="6671" max="6671" width="12.42578125" style="11" bestFit="1" customWidth="1"/>
    <col min="6672" max="6910" width="9.140625" style="11"/>
    <col min="6911" max="6911" width="3" style="11" bestFit="1" customWidth="1"/>
    <col min="6912" max="6912" width="26.140625" style="11" bestFit="1" customWidth="1"/>
    <col min="6913" max="6913" width="10.140625" style="11" customWidth="1"/>
    <col min="6914" max="6914" width="11.5703125" style="11" customWidth="1"/>
    <col min="6915" max="6915" width="10.42578125" style="11" customWidth="1"/>
    <col min="6916" max="6916" width="11.7109375" style="11" customWidth="1"/>
    <col min="6917" max="6917" width="12.42578125" style="11" bestFit="1" customWidth="1"/>
    <col min="6918" max="6918" width="10.85546875" style="11" customWidth="1"/>
    <col min="6919" max="6919" width="10.28515625" style="11" customWidth="1"/>
    <col min="6920" max="6920" width="9" style="11" customWidth="1"/>
    <col min="6921" max="6921" width="8.5703125" style="11" customWidth="1"/>
    <col min="6922" max="6922" width="9.5703125" style="11" customWidth="1"/>
    <col min="6923" max="6923" width="5.42578125" style="11" customWidth="1"/>
    <col min="6924" max="6926" width="9.140625" style="11"/>
    <col min="6927" max="6927" width="12.42578125" style="11" bestFit="1" customWidth="1"/>
    <col min="6928" max="7166" width="9.140625" style="11"/>
    <col min="7167" max="7167" width="3" style="11" bestFit="1" customWidth="1"/>
    <col min="7168" max="7168" width="26.140625" style="11" bestFit="1" customWidth="1"/>
    <col min="7169" max="7169" width="10.140625" style="11" customWidth="1"/>
    <col min="7170" max="7170" width="11.5703125" style="11" customWidth="1"/>
    <col min="7171" max="7171" width="10.42578125" style="11" customWidth="1"/>
    <col min="7172" max="7172" width="11.7109375" style="11" customWidth="1"/>
    <col min="7173" max="7173" width="12.42578125" style="11" bestFit="1" customWidth="1"/>
    <col min="7174" max="7174" width="10.85546875" style="11" customWidth="1"/>
    <col min="7175" max="7175" width="10.28515625" style="11" customWidth="1"/>
    <col min="7176" max="7176" width="9" style="11" customWidth="1"/>
    <col min="7177" max="7177" width="8.5703125" style="11" customWidth="1"/>
    <col min="7178" max="7178" width="9.5703125" style="11" customWidth="1"/>
    <col min="7179" max="7179" width="5.42578125" style="11" customWidth="1"/>
    <col min="7180" max="7182" width="9.140625" style="11"/>
    <col min="7183" max="7183" width="12.42578125" style="11" bestFit="1" customWidth="1"/>
    <col min="7184" max="7422" width="9.140625" style="11"/>
    <col min="7423" max="7423" width="3" style="11" bestFit="1" customWidth="1"/>
    <col min="7424" max="7424" width="26.140625" style="11" bestFit="1" customWidth="1"/>
    <col min="7425" max="7425" width="10.140625" style="11" customWidth="1"/>
    <col min="7426" max="7426" width="11.5703125" style="11" customWidth="1"/>
    <col min="7427" max="7427" width="10.42578125" style="11" customWidth="1"/>
    <col min="7428" max="7428" width="11.7109375" style="11" customWidth="1"/>
    <col min="7429" max="7429" width="12.42578125" style="11" bestFit="1" customWidth="1"/>
    <col min="7430" max="7430" width="10.85546875" style="11" customWidth="1"/>
    <col min="7431" max="7431" width="10.28515625" style="11" customWidth="1"/>
    <col min="7432" max="7432" width="9" style="11" customWidth="1"/>
    <col min="7433" max="7433" width="8.5703125" style="11" customWidth="1"/>
    <col min="7434" max="7434" width="9.5703125" style="11" customWidth="1"/>
    <col min="7435" max="7435" width="5.42578125" style="11" customWidth="1"/>
    <col min="7436" max="7438" width="9.140625" style="11"/>
    <col min="7439" max="7439" width="12.42578125" style="11" bestFit="1" customWidth="1"/>
    <col min="7440" max="7678" width="9.140625" style="11"/>
    <col min="7679" max="7679" width="3" style="11" bestFit="1" customWidth="1"/>
    <col min="7680" max="7680" width="26.140625" style="11" bestFit="1" customWidth="1"/>
    <col min="7681" max="7681" width="10.140625" style="11" customWidth="1"/>
    <col min="7682" max="7682" width="11.5703125" style="11" customWidth="1"/>
    <col min="7683" max="7683" width="10.42578125" style="11" customWidth="1"/>
    <col min="7684" max="7684" width="11.7109375" style="11" customWidth="1"/>
    <col min="7685" max="7685" width="12.42578125" style="11" bestFit="1" customWidth="1"/>
    <col min="7686" max="7686" width="10.85546875" style="11" customWidth="1"/>
    <col min="7687" max="7687" width="10.28515625" style="11" customWidth="1"/>
    <col min="7688" max="7688" width="9" style="11" customWidth="1"/>
    <col min="7689" max="7689" width="8.5703125" style="11" customWidth="1"/>
    <col min="7690" max="7690" width="9.5703125" style="11" customWidth="1"/>
    <col min="7691" max="7691" width="5.42578125" style="11" customWidth="1"/>
    <col min="7692" max="7694" width="9.140625" style="11"/>
    <col min="7695" max="7695" width="12.42578125" style="11" bestFit="1" customWidth="1"/>
    <col min="7696" max="7934" width="9.140625" style="11"/>
    <col min="7935" max="7935" width="3" style="11" bestFit="1" customWidth="1"/>
    <col min="7936" max="7936" width="26.140625" style="11" bestFit="1" customWidth="1"/>
    <col min="7937" max="7937" width="10.140625" style="11" customWidth="1"/>
    <col min="7938" max="7938" width="11.5703125" style="11" customWidth="1"/>
    <col min="7939" max="7939" width="10.42578125" style="11" customWidth="1"/>
    <col min="7940" max="7940" width="11.7109375" style="11" customWidth="1"/>
    <col min="7941" max="7941" width="12.42578125" style="11" bestFit="1" customWidth="1"/>
    <col min="7942" max="7942" width="10.85546875" style="11" customWidth="1"/>
    <col min="7943" max="7943" width="10.28515625" style="11" customWidth="1"/>
    <col min="7944" max="7944" width="9" style="11" customWidth="1"/>
    <col min="7945" max="7945" width="8.5703125" style="11" customWidth="1"/>
    <col min="7946" max="7946" width="9.5703125" style="11" customWidth="1"/>
    <col min="7947" max="7947" width="5.42578125" style="11" customWidth="1"/>
    <col min="7948" max="7950" width="9.140625" style="11"/>
    <col min="7951" max="7951" width="12.42578125" style="11" bestFit="1" customWidth="1"/>
    <col min="7952" max="8190" width="9.140625" style="11"/>
    <col min="8191" max="8191" width="3" style="11" bestFit="1" customWidth="1"/>
    <col min="8192" max="8192" width="26.140625" style="11" bestFit="1" customWidth="1"/>
    <col min="8193" max="8193" width="10.140625" style="11" customWidth="1"/>
    <col min="8194" max="8194" width="11.5703125" style="11" customWidth="1"/>
    <col min="8195" max="8195" width="10.42578125" style="11" customWidth="1"/>
    <col min="8196" max="8196" width="11.7109375" style="11" customWidth="1"/>
    <col min="8197" max="8197" width="12.42578125" style="11" bestFit="1" customWidth="1"/>
    <col min="8198" max="8198" width="10.85546875" style="11" customWidth="1"/>
    <col min="8199" max="8199" width="10.28515625" style="11" customWidth="1"/>
    <col min="8200" max="8200" width="9" style="11" customWidth="1"/>
    <col min="8201" max="8201" width="8.5703125" style="11" customWidth="1"/>
    <col min="8202" max="8202" width="9.5703125" style="11" customWidth="1"/>
    <col min="8203" max="8203" width="5.42578125" style="11" customWidth="1"/>
    <col min="8204" max="8206" width="9.140625" style="11"/>
    <col min="8207" max="8207" width="12.42578125" style="11" bestFit="1" customWidth="1"/>
    <col min="8208" max="8446" width="9.140625" style="11"/>
    <col min="8447" max="8447" width="3" style="11" bestFit="1" customWidth="1"/>
    <col min="8448" max="8448" width="26.140625" style="11" bestFit="1" customWidth="1"/>
    <col min="8449" max="8449" width="10.140625" style="11" customWidth="1"/>
    <col min="8450" max="8450" width="11.5703125" style="11" customWidth="1"/>
    <col min="8451" max="8451" width="10.42578125" style="11" customWidth="1"/>
    <col min="8452" max="8452" width="11.7109375" style="11" customWidth="1"/>
    <col min="8453" max="8453" width="12.42578125" style="11" bestFit="1" customWidth="1"/>
    <col min="8454" max="8454" width="10.85546875" style="11" customWidth="1"/>
    <col min="8455" max="8455" width="10.28515625" style="11" customWidth="1"/>
    <col min="8456" max="8456" width="9" style="11" customWidth="1"/>
    <col min="8457" max="8457" width="8.5703125" style="11" customWidth="1"/>
    <col min="8458" max="8458" width="9.5703125" style="11" customWidth="1"/>
    <col min="8459" max="8459" width="5.42578125" style="11" customWidth="1"/>
    <col min="8460" max="8462" width="9.140625" style="11"/>
    <col min="8463" max="8463" width="12.42578125" style="11" bestFit="1" customWidth="1"/>
    <col min="8464" max="8702" width="9.140625" style="11"/>
    <col min="8703" max="8703" width="3" style="11" bestFit="1" customWidth="1"/>
    <col min="8704" max="8704" width="26.140625" style="11" bestFit="1" customWidth="1"/>
    <col min="8705" max="8705" width="10.140625" style="11" customWidth="1"/>
    <col min="8706" max="8706" width="11.5703125" style="11" customWidth="1"/>
    <col min="8707" max="8707" width="10.42578125" style="11" customWidth="1"/>
    <col min="8708" max="8708" width="11.7109375" style="11" customWidth="1"/>
    <col min="8709" max="8709" width="12.42578125" style="11" bestFit="1" customWidth="1"/>
    <col min="8710" max="8710" width="10.85546875" style="11" customWidth="1"/>
    <col min="8711" max="8711" width="10.28515625" style="11" customWidth="1"/>
    <col min="8712" max="8712" width="9" style="11" customWidth="1"/>
    <col min="8713" max="8713" width="8.5703125" style="11" customWidth="1"/>
    <col min="8714" max="8714" width="9.5703125" style="11" customWidth="1"/>
    <col min="8715" max="8715" width="5.42578125" style="11" customWidth="1"/>
    <col min="8716" max="8718" width="9.140625" style="11"/>
    <col min="8719" max="8719" width="12.42578125" style="11" bestFit="1" customWidth="1"/>
    <col min="8720" max="8958" width="9.140625" style="11"/>
    <col min="8959" max="8959" width="3" style="11" bestFit="1" customWidth="1"/>
    <col min="8960" max="8960" width="26.140625" style="11" bestFit="1" customWidth="1"/>
    <col min="8961" max="8961" width="10.140625" style="11" customWidth="1"/>
    <col min="8962" max="8962" width="11.5703125" style="11" customWidth="1"/>
    <col min="8963" max="8963" width="10.42578125" style="11" customWidth="1"/>
    <col min="8964" max="8964" width="11.7109375" style="11" customWidth="1"/>
    <col min="8965" max="8965" width="12.42578125" style="11" bestFit="1" customWidth="1"/>
    <col min="8966" max="8966" width="10.85546875" style="11" customWidth="1"/>
    <col min="8967" max="8967" width="10.28515625" style="11" customWidth="1"/>
    <col min="8968" max="8968" width="9" style="11" customWidth="1"/>
    <col min="8969" max="8969" width="8.5703125" style="11" customWidth="1"/>
    <col min="8970" max="8970" width="9.5703125" style="11" customWidth="1"/>
    <col min="8971" max="8971" width="5.42578125" style="11" customWidth="1"/>
    <col min="8972" max="8974" width="9.140625" style="11"/>
    <col min="8975" max="8975" width="12.42578125" style="11" bestFit="1" customWidth="1"/>
    <col min="8976" max="9214" width="9.140625" style="11"/>
    <col min="9215" max="9215" width="3" style="11" bestFit="1" customWidth="1"/>
    <col min="9216" max="9216" width="26.140625" style="11" bestFit="1" customWidth="1"/>
    <col min="9217" max="9217" width="10.140625" style="11" customWidth="1"/>
    <col min="9218" max="9218" width="11.5703125" style="11" customWidth="1"/>
    <col min="9219" max="9219" width="10.42578125" style="11" customWidth="1"/>
    <col min="9220" max="9220" width="11.7109375" style="11" customWidth="1"/>
    <col min="9221" max="9221" width="12.42578125" style="11" bestFit="1" customWidth="1"/>
    <col min="9222" max="9222" width="10.85546875" style="11" customWidth="1"/>
    <col min="9223" max="9223" width="10.28515625" style="11" customWidth="1"/>
    <col min="9224" max="9224" width="9" style="11" customWidth="1"/>
    <col min="9225" max="9225" width="8.5703125" style="11" customWidth="1"/>
    <col min="9226" max="9226" width="9.5703125" style="11" customWidth="1"/>
    <col min="9227" max="9227" width="5.42578125" style="11" customWidth="1"/>
    <col min="9228" max="9230" width="9.140625" style="11"/>
    <col min="9231" max="9231" width="12.42578125" style="11" bestFit="1" customWidth="1"/>
    <col min="9232" max="9470" width="9.140625" style="11"/>
    <col min="9471" max="9471" width="3" style="11" bestFit="1" customWidth="1"/>
    <col min="9472" max="9472" width="26.140625" style="11" bestFit="1" customWidth="1"/>
    <col min="9473" max="9473" width="10.140625" style="11" customWidth="1"/>
    <col min="9474" max="9474" width="11.5703125" style="11" customWidth="1"/>
    <col min="9475" max="9475" width="10.42578125" style="11" customWidth="1"/>
    <col min="9476" max="9476" width="11.7109375" style="11" customWidth="1"/>
    <col min="9477" max="9477" width="12.42578125" style="11" bestFit="1" customWidth="1"/>
    <col min="9478" max="9478" width="10.85546875" style="11" customWidth="1"/>
    <col min="9479" max="9479" width="10.28515625" style="11" customWidth="1"/>
    <col min="9480" max="9480" width="9" style="11" customWidth="1"/>
    <col min="9481" max="9481" width="8.5703125" style="11" customWidth="1"/>
    <col min="9482" max="9482" width="9.5703125" style="11" customWidth="1"/>
    <col min="9483" max="9483" width="5.42578125" style="11" customWidth="1"/>
    <col min="9484" max="9486" width="9.140625" style="11"/>
    <col min="9487" max="9487" width="12.42578125" style="11" bestFit="1" customWidth="1"/>
    <col min="9488" max="9726" width="9.140625" style="11"/>
    <col min="9727" max="9727" width="3" style="11" bestFit="1" customWidth="1"/>
    <col min="9728" max="9728" width="26.140625" style="11" bestFit="1" customWidth="1"/>
    <col min="9729" max="9729" width="10.140625" style="11" customWidth="1"/>
    <col min="9730" max="9730" width="11.5703125" style="11" customWidth="1"/>
    <col min="9731" max="9731" width="10.42578125" style="11" customWidth="1"/>
    <col min="9732" max="9732" width="11.7109375" style="11" customWidth="1"/>
    <col min="9733" max="9733" width="12.42578125" style="11" bestFit="1" customWidth="1"/>
    <col min="9734" max="9734" width="10.85546875" style="11" customWidth="1"/>
    <col min="9735" max="9735" width="10.28515625" style="11" customWidth="1"/>
    <col min="9736" max="9736" width="9" style="11" customWidth="1"/>
    <col min="9737" max="9737" width="8.5703125" style="11" customWidth="1"/>
    <col min="9738" max="9738" width="9.5703125" style="11" customWidth="1"/>
    <col min="9739" max="9739" width="5.42578125" style="11" customWidth="1"/>
    <col min="9740" max="9742" width="9.140625" style="11"/>
    <col min="9743" max="9743" width="12.42578125" style="11" bestFit="1" customWidth="1"/>
    <col min="9744" max="9982" width="9.140625" style="11"/>
    <col min="9983" max="9983" width="3" style="11" bestFit="1" customWidth="1"/>
    <col min="9984" max="9984" width="26.140625" style="11" bestFit="1" customWidth="1"/>
    <col min="9985" max="9985" width="10.140625" style="11" customWidth="1"/>
    <col min="9986" max="9986" width="11.5703125" style="11" customWidth="1"/>
    <col min="9987" max="9987" width="10.42578125" style="11" customWidth="1"/>
    <col min="9988" max="9988" width="11.7109375" style="11" customWidth="1"/>
    <col min="9989" max="9989" width="12.42578125" style="11" bestFit="1" customWidth="1"/>
    <col min="9990" max="9990" width="10.85546875" style="11" customWidth="1"/>
    <col min="9991" max="9991" width="10.28515625" style="11" customWidth="1"/>
    <col min="9992" max="9992" width="9" style="11" customWidth="1"/>
    <col min="9993" max="9993" width="8.5703125" style="11" customWidth="1"/>
    <col min="9994" max="9994" width="9.5703125" style="11" customWidth="1"/>
    <col min="9995" max="9995" width="5.42578125" style="11" customWidth="1"/>
    <col min="9996" max="9998" width="9.140625" style="11"/>
    <col min="9999" max="9999" width="12.42578125" style="11" bestFit="1" customWidth="1"/>
    <col min="10000" max="10238" width="9.140625" style="11"/>
    <col min="10239" max="10239" width="3" style="11" bestFit="1" customWidth="1"/>
    <col min="10240" max="10240" width="26.140625" style="11" bestFit="1" customWidth="1"/>
    <col min="10241" max="10241" width="10.140625" style="11" customWidth="1"/>
    <col min="10242" max="10242" width="11.5703125" style="11" customWidth="1"/>
    <col min="10243" max="10243" width="10.42578125" style="11" customWidth="1"/>
    <col min="10244" max="10244" width="11.7109375" style="11" customWidth="1"/>
    <col min="10245" max="10245" width="12.42578125" style="11" bestFit="1" customWidth="1"/>
    <col min="10246" max="10246" width="10.85546875" style="11" customWidth="1"/>
    <col min="10247" max="10247" width="10.28515625" style="11" customWidth="1"/>
    <col min="10248" max="10248" width="9" style="11" customWidth="1"/>
    <col min="10249" max="10249" width="8.5703125" style="11" customWidth="1"/>
    <col min="10250" max="10250" width="9.5703125" style="11" customWidth="1"/>
    <col min="10251" max="10251" width="5.42578125" style="11" customWidth="1"/>
    <col min="10252" max="10254" width="9.140625" style="11"/>
    <col min="10255" max="10255" width="12.42578125" style="11" bestFit="1" customWidth="1"/>
    <col min="10256" max="10494" width="9.140625" style="11"/>
    <col min="10495" max="10495" width="3" style="11" bestFit="1" customWidth="1"/>
    <col min="10496" max="10496" width="26.140625" style="11" bestFit="1" customWidth="1"/>
    <col min="10497" max="10497" width="10.140625" style="11" customWidth="1"/>
    <col min="10498" max="10498" width="11.5703125" style="11" customWidth="1"/>
    <col min="10499" max="10499" width="10.42578125" style="11" customWidth="1"/>
    <col min="10500" max="10500" width="11.7109375" style="11" customWidth="1"/>
    <col min="10501" max="10501" width="12.42578125" style="11" bestFit="1" customWidth="1"/>
    <col min="10502" max="10502" width="10.85546875" style="11" customWidth="1"/>
    <col min="10503" max="10503" width="10.28515625" style="11" customWidth="1"/>
    <col min="10504" max="10504" width="9" style="11" customWidth="1"/>
    <col min="10505" max="10505" width="8.5703125" style="11" customWidth="1"/>
    <col min="10506" max="10506" width="9.5703125" style="11" customWidth="1"/>
    <col min="10507" max="10507" width="5.42578125" style="11" customWidth="1"/>
    <col min="10508" max="10510" width="9.140625" style="11"/>
    <col min="10511" max="10511" width="12.42578125" style="11" bestFit="1" customWidth="1"/>
    <col min="10512" max="10750" width="9.140625" style="11"/>
    <col min="10751" max="10751" width="3" style="11" bestFit="1" customWidth="1"/>
    <col min="10752" max="10752" width="26.140625" style="11" bestFit="1" customWidth="1"/>
    <col min="10753" max="10753" width="10.140625" style="11" customWidth="1"/>
    <col min="10754" max="10754" width="11.5703125" style="11" customWidth="1"/>
    <col min="10755" max="10755" width="10.42578125" style="11" customWidth="1"/>
    <col min="10756" max="10756" width="11.7109375" style="11" customWidth="1"/>
    <col min="10757" max="10757" width="12.42578125" style="11" bestFit="1" customWidth="1"/>
    <col min="10758" max="10758" width="10.85546875" style="11" customWidth="1"/>
    <col min="10759" max="10759" width="10.28515625" style="11" customWidth="1"/>
    <col min="10760" max="10760" width="9" style="11" customWidth="1"/>
    <col min="10761" max="10761" width="8.5703125" style="11" customWidth="1"/>
    <col min="10762" max="10762" width="9.5703125" style="11" customWidth="1"/>
    <col min="10763" max="10763" width="5.42578125" style="11" customWidth="1"/>
    <col min="10764" max="10766" width="9.140625" style="11"/>
    <col min="10767" max="10767" width="12.42578125" style="11" bestFit="1" customWidth="1"/>
    <col min="10768" max="11006" width="9.140625" style="11"/>
    <col min="11007" max="11007" width="3" style="11" bestFit="1" customWidth="1"/>
    <col min="11008" max="11008" width="26.140625" style="11" bestFit="1" customWidth="1"/>
    <col min="11009" max="11009" width="10.140625" style="11" customWidth="1"/>
    <col min="11010" max="11010" width="11.5703125" style="11" customWidth="1"/>
    <col min="11011" max="11011" width="10.42578125" style="11" customWidth="1"/>
    <col min="11012" max="11012" width="11.7109375" style="11" customWidth="1"/>
    <col min="11013" max="11013" width="12.42578125" style="11" bestFit="1" customWidth="1"/>
    <col min="11014" max="11014" width="10.85546875" style="11" customWidth="1"/>
    <col min="11015" max="11015" width="10.28515625" style="11" customWidth="1"/>
    <col min="11016" max="11016" width="9" style="11" customWidth="1"/>
    <col min="11017" max="11017" width="8.5703125" style="11" customWidth="1"/>
    <col min="11018" max="11018" width="9.5703125" style="11" customWidth="1"/>
    <col min="11019" max="11019" width="5.42578125" style="11" customWidth="1"/>
    <col min="11020" max="11022" width="9.140625" style="11"/>
    <col min="11023" max="11023" width="12.42578125" style="11" bestFit="1" customWidth="1"/>
    <col min="11024" max="11262" width="9.140625" style="11"/>
    <col min="11263" max="11263" width="3" style="11" bestFit="1" customWidth="1"/>
    <col min="11264" max="11264" width="26.140625" style="11" bestFit="1" customWidth="1"/>
    <col min="11265" max="11265" width="10.140625" style="11" customWidth="1"/>
    <col min="11266" max="11266" width="11.5703125" style="11" customWidth="1"/>
    <col min="11267" max="11267" width="10.42578125" style="11" customWidth="1"/>
    <col min="11268" max="11268" width="11.7109375" style="11" customWidth="1"/>
    <col min="11269" max="11269" width="12.42578125" style="11" bestFit="1" customWidth="1"/>
    <col min="11270" max="11270" width="10.85546875" style="11" customWidth="1"/>
    <col min="11271" max="11271" width="10.28515625" style="11" customWidth="1"/>
    <col min="11272" max="11272" width="9" style="11" customWidth="1"/>
    <col min="11273" max="11273" width="8.5703125" style="11" customWidth="1"/>
    <col min="11274" max="11274" width="9.5703125" style="11" customWidth="1"/>
    <col min="11275" max="11275" width="5.42578125" style="11" customWidth="1"/>
    <col min="11276" max="11278" width="9.140625" style="11"/>
    <col min="11279" max="11279" width="12.42578125" style="11" bestFit="1" customWidth="1"/>
    <col min="11280" max="11518" width="9.140625" style="11"/>
    <col min="11519" max="11519" width="3" style="11" bestFit="1" customWidth="1"/>
    <col min="11520" max="11520" width="26.140625" style="11" bestFit="1" customWidth="1"/>
    <col min="11521" max="11521" width="10.140625" style="11" customWidth="1"/>
    <col min="11522" max="11522" width="11.5703125" style="11" customWidth="1"/>
    <col min="11523" max="11523" width="10.42578125" style="11" customWidth="1"/>
    <col min="11524" max="11524" width="11.7109375" style="11" customWidth="1"/>
    <col min="11525" max="11525" width="12.42578125" style="11" bestFit="1" customWidth="1"/>
    <col min="11526" max="11526" width="10.85546875" style="11" customWidth="1"/>
    <col min="11527" max="11527" width="10.28515625" style="11" customWidth="1"/>
    <col min="11528" max="11528" width="9" style="11" customWidth="1"/>
    <col min="11529" max="11529" width="8.5703125" style="11" customWidth="1"/>
    <col min="11530" max="11530" width="9.5703125" style="11" customWidth="1"/>
    <col min="11531" max="11531" width="5.42578125" style="11" customWidth="1"/>
    <col min="11532" max="11534" width="9.140625" style="11"/>
    <col min="11535" max="11535" width="12.42578125" style="11" bestFit="1" customWidth="1"/>
    <col min="11536" max="11774" width="9.140625" style="11"/>
    <col min="11775" max="11775" width="3" style="11" bestFit="1" customWidth="1"/>
    <col min="11776" max="11776" width="26.140625" style="11" bestFit="1" customWidth="1"/>
    <col min="11777" max="11777" width="10.140625" style="11" customWidth="1"/>
    <col min="11778" max="11778" width="11.5703125" style="11" customWidth="1"/>
    <col min="11779" max="11779" width="10.42578125" style="11" customWidth="1"/>
    <col min="11780" max="11780" width="11.7109375" style="11" customWidth="1"/>
    <col min="11781" max="11781" width="12.42578125" style="11" bestFit="1" customWidth="1"/>
    <col min="11782" max="11782" width="10.85546875" style="11" customWidth="1"/>
    <col min="11783" max="11783" width="10.28515625" style="11" customWidth="1"/>
    <col min="11784" max="11784" width="9" style="11" customWidth="1"/>
    <col min="11785" max="11785" width="8.5703125" style="11" customWidth="1"/>
    <col min="11786" max="11786" width="9.5703125" style="11" customWidth="1"/>
    <col min="11787" max="11787" width="5.42578125" style="11" customWidth="1"/>
    <col min="11788" max="11790" width="9.140625" style="11"/>
    <col min="11791" max="11791" width="12.42578125" style="11" bestFit="1" customWidth="1"/>
    <col min="11792" max="12030" width="9.140625" style="11"/>
    <col min="12031" max="12031" width="3" style="11" bestFit="1" customWidth="1"/>
    <col min="12032" max="12032" width="26.140625" style="11" bestFit="1" customWidth="1"/>
    <col min="12033" max="12033" width="10.140625" style="11" customWidth="1"/>
    <col min="12034" max="12034" width="11.5703125" style="11" customWidth="1"/>
    <col min="12035" max="12035" width="10.42578125" style="11" customWidth="1"/>
    <col min="12036" max="12036" width="11.7109375" style="11" customWidth="1"/>
    <col min="12037" max="12037" width="12.42578125" style="11" bestFit="1" customWidth="1"/>
    <col min="12038" max="12038" width="10.85546875" style="11" customWidth="1"/>
    <col min="12039" max="12039" width="10.28515625" style="11" customWidth="1"/>
    <col min="12040" max="12040" width="9" style="11" customWidth="1"/>
    <col min="12041" max="12041" width="8.5703125" style="11" customWidth="1"/>
    <col min="12042" max="12042" width="9.5703125" style="11" customWidth="1"/>
    <col min="12043" max="12043" width="5.42578125" style="11" customWidth="1"/>
    <col min="12044" max="12046" width="9.140625" style="11"/>
    <col min="12047" max="12047" width="12.42578125" style="11" bestFit="1" customWidth="1"/>
    <col min="12048" max="12286" width="9.140625" style="11"/>
    <col min="12287" max="12287" width="3" style="11" bestFit="1" customWidth="1"/>
    <col min="12288" max="12288" width="26.140625" style="11" bestFit="1" customWidth="1"/>
    <col min="12289" max="12289" width="10.140625" style="11" customWidth="1"/>
    <col min="12290" max="12290" width="11.5703125" style="11" customWidth="1"/>
    <col min="12291" max="12291" width="10.42578125" style="11" customWidth="1"/>
    <col min="12292" max="12292" width="11.7109375" style="11" customWidth="1"/>
    <col min="12293" max="12293" width="12.42578125" style="11" bestFit="1" customWidth="1"/>
    <col min="12294" max="12294" width="10.85546875" style="11" customWidth="1"/>
    <col min="12295" max="12295" width="10.28515625" style="11" customWidth="1"/>
    <col min="12296" max="12296" width="9" style="11" customWidth="1"/>
    <col min="12297" max="12297" width="8.5703125" style="11" customWidth="1"/>
    <col min="12298" max="12298" width="9.5703125" style="11" customWidth="1"/>
    <col min="12299" max="12299" width="5.42578125" style="11" customWidth="1"/>
    <col min="12300" max="12302" width="9.140625" style="11"/>
    <col min="12303" max="12303" width="12.42578125" style="11" bestFit="1" customWidth="1"/>
    <col min="12304" max="12542" width="9.140625" style="11"/>
    <col min="12543" max="12543" width="3" style="11" bestFit="1" customWidth="1"/>
    <col min="12544" max="12544" width="26.140625" style="11" bestFit="1" customWidth="1"/>
    <col min="12545" max="12545" width="10.140625" style="11" customWidth="1"/>
    <col min="12546" max="12546" width="11.5703125" style="11" customWidth="1"/>
    <col min="12547" max="12547" width="10.42578125" style="11" customWidth="1"/>
    <col min="12548" max="12548" width="11.7109375" style="11" customWidth="1"/>
    <col min="12549" max="12549" width="12.42578125" style="11" bestFit="1" customWidth="1"/>
    <col min="12550" max="12550" width="10.85546875" style="11" customWidth="1"/>
    <col min="12551" max="12551" width="10.28515625" style="11" customWidth="1"/>
    <col min="12552" max="12552" width="9" style="11" customWidth="1"/>
    <col min="12553" max="12553" width="8.5703125" style="11" customWidth="1"/>
    <col min="12554" max="12554" width="9.5703125" style="11" customWidth="1"/>
    <col min="12555" max="12555" width="5.42578125" style="11" customWidth="1"/>
    <col min="12556" max="12558" width="9.140625" style="11"/>
    <col min="12559" max="12559" width="12.42578125" style="11" bestFit="1" customWidth="1"/>
    <col min="12560" max="12798" width="9.140625" style="11"/>
    <col min="12799" max="12799" width="3" style="11" bestFit="1" customWidth="1"/>
    <col min="12800" max="12800" width="26.140625" style="11" bestFit="1" customWidth="1"/>
    <col min="12801" max="12801" width="10.140625" style="11" customWidth="1"/>
    <col min="12802" max="12802" width="11.5703125" style="11" customWidth="1"/>
    <col min="12803" max="12803" width="10.42578125" style="11" customWidth="1"/>
    <col min="12804" max="12804" width="11.7109375" style="11" customWidth="1"/>
    <col min="12805" max="12805" width="12.42578125" style="11" bestFit="1" customWidth="1"/>
    <col min="12806" max="12806" width="10.85546875" style="11" customWidth="1"/>
    <col min="12807" max="12807" width="10.28515625" style="11" customWidth="1"/>
    <col min="12808" max="12808" width="9" style="11" customWidth="1"/>
    <col min="12809" max="12809" width="8.5703125" style="11" customWidth="1"/>
    <col min="12810" max="12810" width="9.5703125" style="11" customWidth="1"/>
    <col min="12811" max="12811" width="5.42578125" style="11" customWidth="1"/>
    <col min="12812" max="12814" width="9.140625" style="11"/>
    <col min="12815" max="12815" width="12.42578125" style="11" bestFit="1" customWidth="1"/>
    <col min="12816" max="13054" width="9.140625" style="11"/>
    <col min="13055" max="13055" width="3" style="11" bestFit="1" customWidth="1"/>
    <col min="13056" max="13056" width="26.140625" style="11" bestFit="1" customWidth="1"/>
    <col min="13057" max="13057" width="10.140625" style="11" customWidth="1"/>
    <col min="13058" max="13058" width="11.5703125" style="11" customWidth="1"/>
    <col min="13059" max="13059" width="10.42578125" style="11" customWidth="1"/>
    <col min="13060" max="13060" width="11.7109375" style="11" customWidth="1"/>
    <col min="13061" max="13061" width="12.42578125" style="11" bestFit="1" customWidth="1"/>
    <col min="13062" max="13062" width="10.85546875" style="11" customWidth="1"/>
    <col min="13063" max="13063" width="10.28515625" style="11" customWidth="1"/>
    <col min="13064" max="13064" width="9" style="11" customWidth="1"/>
    <col min="13065" max="13065" width="8.5703125" style="11" customWidth="1"/>
    <col min="13066" max="13066" width="9.5703125" style="11" customWidth="1"/>
    <col min="13067" max="13067" width="5.42578125" style="11" customWidth="1"/>
    <col min="13068" max="13070" width="9.140625" style="11"/>
    <col min="13071" max="13071" width="12.42578125" style="11" bestFit="1" customWidth="1"/>
    <col min="13072" max="13310" width="9.140625" style="11"/>
    <col min="13311" max="13311" width="3" style="11" bestFit="1" customWidth="1"/>
    <col min="13312" max="13312" width="26.140625" style="11" bestFit="1" customWidth="1"/>
    <col min="13313" max="13313" width="10.140625" style="11" customWidth="1"/>
    <col min="13314" max="13314" width="11.5703125" style="11" customWidth="1"/>
    <col min="13315" max="13315" width="10.42578125" style="11" customWidth="1"/>
    <col min="13316" max="13316" width="11.7109375" style="11" customWidth="1"/>
    <col min="13317" max="13317" width="12.42578125" style="11" bestFit="1" customWidth="1"/>
    <col min="13318" max="13318" width="10.85546875" style="11" customWidth="1"/>
    <col min="13319" max="13319" width="10.28515625" style="11" customWidth="1"/>
    <col min="13320" max="13320" width="9" style="11" customWidth="1"/>
    <col min="13321" max="13321" width="8.5703125" style="11" customWidth="1"/>
    <col min="13322" max="13322" width="9.5703125" style="11" customWidth="1"/>
    <col min="13323" max="13323" width="5.42578125" style="11" customWidth="1"/>
    <col min="13324" max="13326" width="9.140625" style="11"/>
    <col min="13327" max="13327" width="12.42578125" style="11" bestFit="1" customWidth="1"/>
    <col min="13328" max="13566" width="9.140625" style="11"/>
    <col min="13567" max="13567" width="3" style="11" bestFit="1" customWidth="1"/>
    <col min="13568" max="13568" width="26.140625" style="11" bestFit="1" customWidth="1"/>
    <col min="13569" max="13569" width="10.140625" style="11" customWidth="1"/>
    <col min="13570" max="13570" width="11.5703125" style="11" customWidth="1"/>
    <col min="13571" max="13571" width="10.42578125" style="11" customWidth="1"/>
    <col min="13572" max="13572" width="11.7109375" style="11" customWidth="1"/>
    <col min="13573" max="13573" width="12.42578125" style="11" bestFit="1" customWidth="1"/>
    <col min="13574" max="13574" width="10.85546875" style="11" customWidth="1"/>
    <col min="13575" max="13575" width="10.28515625" style="11" customWidth="1"/>
    <col min="13576" max="13576" width="9" style="11" customWidth="1"/>
    <col min="13577" max="13577" width="8.5703125" style="11" customWidth="1"/>
    <col min="13578" max="13578" width="9.5703125" style="11" customWidth="1"/>
    <col min="13579" max="13579" width="5.42578125" style="11" customWidth="1"/>
    <col min="13580" max="13582" width="9.140625" style="11"/>
    <col min="13583" max="13583" width="12.42578125" style="11" bestFit="1" customWidth="1"/>
    <col min="13584" max="13822" width="9.140625" style="11"/>
    <col min="13823" max="13823" width="3" style="11" bestFit="1" customWidth="1"/>
    <col min="13824" max="13824" width="26.140625" style="11" bestFit="1" customWidth="1"/>
    <col min="13825" max="13825" width="10.140625" style="11" customWidth="1"/>
    <col min="13826" max="13826" width="11.5703125" style="11" customWidth="1"/>
    <col min="13827" max="13827" width="10.42578125" style="11" customWidth="1"/>
    <col min="13828" max="13828" width="11.7109375" style="11" customWidth="1"/>
    <col min="13829" max="13829" width="12.42578125" style="11" bestFit="1" customWidth="1"/>
    <col min="13830" max="13830" width="10.85546875" style="11" customWidth="1"/>
    <col min="13831" max="13831" width="10.28515625" style="11" customWidth="1"/>
    <col min="13832" max="13832" width="9" style="11" customWidth="1"/>
    <col min="13833" max="13833" width="8.5703125" style="11" customWidth="1"/>
    <col min="13834" max="13834" width="9.5703125" style="11" customWidth="1"/>
    <col min="13835" max="13835" width="5.42578125" style="11" customWidth="1"/>
    <col min="13836" max="13838" width="9.140625" style="11"/>
    <col min="13839" max="13839" width="12.42578125" style="11" bestFit="1" customWidth="1"/>
    <col min="13840" max="14078" width="9.140625" style="11"/>
    <col min="14079" max="14079" width="3" style="11" bestFit="1" customWidth="1"/>
    <col min="14080" max="14080" width="26.140625" style="11" bestFit="1" customWidth="1"/>
    <col min="14081" max="14081" width="10.140625" style="11" customWidth="1"/>
    <col min="14082" max="14082" width="11.5703125" style="11" customWidth="1"/>
    <col min="14083" max="14083" width="10.42578125" style="11" customWidth="1"/>
    <col min="14084" max="14084" width="11.7109375" style="11" customWidth="1"/>
    <col min="14085" max="14085" width="12.42578125" style="11" bestFit="1" customWidth="1"/>
    <col min="14086" max="14086" width="10.85546875" style="11" customWidth="1"/>
    <col min="14087" max="14087" width="10.28515625" style="11" customWidth="1"/>
    <col min="14088" max="14088" width="9" style="11" customWidth="1"/>
    <col min="14089" max="14089" width="8.5703125" style="11" customWidth="1"/>
    <col min="14090" max="14090" width="9.5703125" style="11" customWidth="1"/>
    <col min="14091" max="14091" width="5.42578125" style="11" customWidth="1"/>
    <col min="14092" max="14094" width="9.140625" style="11"/>
    <col min="14095" max="14095" width="12.42578125" style="11" bestFit="1" customWidth="1"/>
    <col min="14096" max="14334" width="9.140625" style="11"/>
    <col min="14335" max="14335" width="3" style="11" bestFit="1" customWidth="1"/>
    <col min="14336" max="14336" width="26.140625" style="11" bestFit="1" customWidth="1"/>
    <col min="14337" max="14337" width="10.140625" style="11" customWidth="1"/>
    <col min="14338" max="14338" width="11.5703125" style="11" customWidth="1"/>
    <col min="14339" max="14339" width="10.42578125" style="11" customWidth="1"/>
    <col min="14340" max="14340" width="11.7109375" style="11" customWidth="1"/>
    <col min="14341" max="14341" width="12.42578125" style="11" bestFit="1" customWidth="1"/>
    <col min="14342" max="14342" width="10.85546875" style="11" customWidth="1"/>
    <col min="14343" max="14343" width="10.28515625" style="11" customWidth="1"/>
    <col min="14344" max="14344" width="9" style="11" customWidth="1"/>
    <col min="14345" max="14345" width="8.5703125" style="11" customWidth="1"/>
    <col min="14346" max="14346" width="9.5703125" style="11" customWidth="1"/>
    <col min="14347" max="14347" width="5.42578125" style="11" customWidth="1"/>
    <col min="14348" max="14350" width="9.140625" style="11"/>
    <col min="14351" max="14351" width="12.42578125" style="11" bestFit="1" customWidth="1"/>
    <col min="14352" max="14590" width="9.140625" style="11"/>
    <col min="14591" max="14591" width="3" style="11" bestFit="1" customWidth="1"/>
    <col min="14592" max="14592" width="26.140625" style="11" bestFit="1" customWidth="1"/>
    <col min="14593" max="14593" width="10.140625" style="11" customWidth="1"/>
    <col min="14594" max="14594" width="11.5703125" style="11" customWidth="1"/>
    <col min="14595" max="14595" width="10.42578125" style="11" customWidth="1"/>
    <col min="14596" max="14596" width="11.7109375" style="11" customWidth="1"/>
    <col min="14597" max="14597" width="12.42578125" style="11" bestFit="1" customWidth="1"/>
    <col min="14598" max="14598" width="10.85546875" style="11" customWidth="1"/>
    <col min="14599" max="14599" width="10.28515625" style="11" customWidth="1"/>
    <col min="14600" max="14600" width="9" style="11" customWidth="1"/>
    <col min="14601" max="14601" width="8.5703125" style="11" customWidth="1"/>
    <col min="14602" max="14602" width="9.5703125" style="11" customWidth="1"/>
    <col min="14603" max="14603" width="5.42578125" style="11" customWidth="1"/>
    <col min="14604" max="14606" width="9.140625" style="11"/>
    <col min="14607" max="14607" width="12.42578125" style="11" bestFit="1" customWidth="1"/>
    <col min="14608" max="14846" width="9.140625" style="11"/>
    <col min="14847" max="14847" width="3" style="11" bestFit="1" customWidth="1"/>
    <col min="14848" max="14848" width="26.140625" style="11" bestFit="1" customWidth="1"/>
    <col min="14849" max="14849" width="10.140625" style="11" customWidth="1"/>
    <col min="14850" max="14850" width="11.5703125" style="11" customWidth="1"/>
    <col min="14851" max="14851" width="10.42578125" style="11" customWidth="1"/>
    <col min="14852" max="14852" width="11.7109375" style="11" customWidth="1"/>
    <col min="14853" max="14853" width="12.42578125" style="11" bestFit="1" customWidth="1"/>
    <col min="14854" max="14854" width="10.85546875" style="11" customWidth="1"/>
    <col min="14855" max="14855" width="10.28515625" style="11" customWidth="1"/>
    <col min="14856" max="14856" width="9" style="11" customWidth="1"/>
    <col min="14857" max="14857" width="8.5703125" style="11" customWidth="1"/>
    <col min="14858" max="14858" width="9.5703125" style="11" customWidth="1"/>
    <col min="14859" max="14859" width="5.42578125" style="11" customWidth="1"/>
    <col min="14860" max="14862" width="9.140625" style="11"/>
    <col min="14863" max="14863" width="12.42578125" style="11" bestFit="1" customWidth="1"/>
    <col min="14864" max="15102" width="9.140625" style="11"/>
    <col min="15103" max="15103" width="3" style="11" bestFit="1" customWidth="1"/>
    <col min="15104" max="15104" width="26.140625" style="11" bestFit="1" customWidth="1"/>
    <col min="15105" max="15105" width="10.140625" style="11" customWidth="1"/>
    <col min="15106" max="15106" width="11.5703125" style="11" customWidth="1"/>
    <col min="15107" max="15107" width="10.42578125" style="11" customWidth="1"/>
    <col min="15108" max="15108" width="11.7109375" style="11" customWidth="1"/>
    <col min="15109" max="15109" width="12.42578125" style="11" bestFit="1" customWidth="1"/>
    <col min="15110" max="15110" width="10.85546875" style="11" customWidth="1"/>
    <col min="15111" max="15111" width="10.28515625" style="11" customWidth="1"/>
    <col min="15112" max="15112" width="9" style="11" customWidth="1"/>
    <col min="15113" max="15113" width="8.5703125" style="11" customWidth="1"/>
    <col min="15114" max="15114" width="9.5703125" style="11" customWidth="1"/>
    <col min="15115" max="15115" width="5.42578125" style="11" customWidth="1"/>
    <col min="15116" max="15118" width="9.140625" style="11"/>
    <col min="15119" max="15119" width="12.42578125" style="11" bestFit="1" customWidth="1"/>
    <col min="15120" max="15358" width="9.140625" style="11"/>
    <col min="15359" max="15359" width="3" style="11" bestFit="1" customWidth="1"/>
    <col min="15360" max="15360" width="26.140625" style="11" bestFit="1" customWidth="1"/>
    <col min="15361" max="15361" width="10.140625" style="11" customWidth="1"/>
    <col min="15362" max="15362" width="11.5703125" style="11" customWidth="1"/>
    <col min="15363" max="15363" width="10.42578125" style="11" customWidth="1"/>
    <col min="15364" max="15364" width="11.7109375" style="11" customWidth="1"/>
    <col min="15365" max="15365" width="12.42578125" style="11" bestFit="1" customWidth="1"/>
    <col min="15366" max="15366" width="10.85546875" style="11" customWidth="1"/>
    <col min="15367" max="15367" width="10.28515625" style="11" customWidth="1"/>
    <col min="15368" max="15368" width="9" style="11" customWidth="1"/>
    <col min="15369" max="15369" width="8.5703125" style="11" customWidth="1"/>
    <col min="15370" max="15370" width="9.5703125" style="11" customWidth="1"/>
    <col min="15371" max="15371" width="5.42578125" style="11" customWidth="1"/>
    <col min="15372" max="15374" width="9.140625" style="11"/>
    <col min="15375" max="15375" width="12.42578125" style="11" bestFit="1" customWidth="1"/>
    <col min="15376" max="15614" width="9.140625" style="11"/>
    <col min="15615" max="15615" width="3" style="11" bestFit="1" customWidth="1"/>
    <col min="15616" max="15616" width="26.140625" style="11" bestFit="1" customWidth="1"/>
    <col min="15617" max="15617" width="10.140625" style="11" customWidth="1"/>
    <col min="15618" max="15618" width="11.5703125" style="11" customWidth="1"/>
    <col min="15619" max="15619" width="10.42578125" style="11" customWidth="1"/>
    <col min="15620" max="15620" width="11.7109375" style="11" customWidth="1"/>
    <col min="15621" max="15621" width="12.42578125" style="11" bestFit="1" customWidth="1"/>
    <col min="15622" max="15622" width="10.85546875" style="11" customWidth="1"/>
    <col min="15623" max="15623" width="10.28515625" style="11" customWidth="1"/>
    <col min="15624" max="15624" width="9" style="11" customWidth="1"/>
    <col min="15625" max="15625" width="8.5703125" style="11" customWidth="1"/>
    <col min="15626" max="15626" width="9.5703125" style="11" customWidth="1"/>
    <col min="15627" max="15627" width="5.42578125" style="11" customWidth="1"/>
    <col min="15628" max="15630" width="9.140625" style="11"/>
    <col min="15631" max="15631" width="12.42578125" style="11" bestFit="1" customWidth="1"/>
    <col min="15632" max="15870" width="9.140625" style="11"/>
    <col min="15871" max="15871" width="3" style="11" bestFit="1" customWidth="1"/>
    <col min="15872" max="15872" width="26.140625" style="11" bestFit="1" customWidth="1"/>
    <col min="15873" max="15873" width="10.140625" style="11" customWidth="1"/>
    <col min="15874" max="15874" width="11.5703125" style="11" customWidth="1"/>
    <col min="15875" max="15875" width="10.42578125" style="11" customWidth="1"/>
    <col min="15876" max="15876" width="11.7109375" style="11" customWidth="1"/>
    <col min="15877" max="15877" width="12.42578125" style="11" bestFit="1" customWidth="1"/>
    <col min="15878" max="15878" width="10.85546875" style="11" customWidth="1"/>
    <col min="15879" max="15879" width="10.28515625" style="11" customWidth="1"/>
    <col min="15880" max="15880" width="9" style="11" customWidth="1"/>
    <col min="15881" max="15881" width="8.5703125" style="11" customWidth="1"/>
    <col min="15882" max="15882" width="9.5703125" style="11" customWidth="1"/>
    <col min="15883" max="15883" width="5.42578125" style="11" customWidth="1"/>
    <col min="15884" max="15886" width="9.140625" style="11"/>
    <col min="15887" max="15887" width="12.42578125" style="11" bestFit="1" customWidth="1"/>
    <col min="15888" max="16126" width="9.140625" style="11"/>
    <col min="16127" max="16127" width="3" style="11" bestFit="1" customWidth="1"/>
    <col min="16128" max="16128" width="26.140625" style="11" bestFit="1" customWidth="1"/>
    <col min="16129" max="16129" width="10.140625" style="11" customWidth="1"/>
    <col min="16130" max="16130" width="11.5703125" style="11" customWidth="1"/>
    <col min="16131" max="16131" width="10.42578125" style="11" customWidth="1"/>
    <col min="16132" max="16132" width="11.7109375" style="11" customWidth="1"/>
    <col min="16133" max="16133" width="12.42578125" style="11" bestFit="1" customWidth="1"/>
    <col min="16134" max="16134" width="10.85546875" style="11" customWidth="1"/>
    <col min="16135" max="16135" width="10.28515625" style="11" customWidth="1"/>
    <col min="16136" max="16136" width="9" style="11" customWidth="1"/>
    <col min="16137" max="16137" width="8.5703125" style="11" customWidth="1"/>
    <col min="16138" max="16138" width="9.5703125" style="11" customWidth="1"/>
    <col min="16139" max="16139" width="5.42578125" style="11" customWidth="1"/>
    <col min="16140" max="16142" width="9.140625" style="11"/>
    <col min="16143" max="16143" width="12.42578125" style="11" bestFit="1" customWidth="1"/>
    <col min="16144" max="16384" width="9.140625" style="11"/>
  </cols>
  <sheetData>
    <row r="1" spans="1:15" s="155" customFormat="1" ht="30">
      <c r="A1" s="153" t="s">
        <v>51</v>
      </c>
      <c r="B1" s="153" t="s">
        <v>924</v>
      </c>
      <c r="C1" s="153" t="s">
        <v>74</v>
      </c>
      <c r="D1" s="153" t="s">
        <v>73</v>
      </c>
      <c r="E1" s="153" t="s">
        <v>72</v>
      </c>
      <c r="F1" s="153" t="s">
        <v>66</v>
      </c>
      <c r="G1" s="153" t="s">
        <v>65</v>
      </c>
      <c r="H1" s="153" t="s">
        <v>71</v>
      </c>
      <c r="I1" s="153" t="s">
        <v>70</v>
      </c>
      <c r="J1" s="153" t="s">
        <v>69</v>
      </c>
      <c r="K1" s="153" t="s">
        <v>68</v>
      </c>
      <c r="L1" s="153" t="s">
        <v>67</v>
      </c>
      <c r="M1" s="154"/>
    </row>
    <row r="2" spans="1:15">
      <c r="A2" s="152">
        <v>1</v>
      </c>
      <c r="B2" s="156" t="s">
        <v>925</v>
      </c>
      <c r="C2" s="13">
        <v>151.88679245283026</v>
      </c>
      <c r="D2" s="13">
        <v>100</v>
      </c>
      <c r="E2" s="13">
        <f t="shared" ref="E2:E24" si="0">C2*D2</f>
        <v>15188.679245283027</v>
      </c>
      <c r="F2" s="13">
        <f t="shared" ref="F2:F24" si="1">E2*$O$2</f>
        <v>1974.5283018867935</v>
      </c>
      <c r="G2" s="13">
        <f t="shared" ref="G2:G23" si="2">E2*$O$3</f>
        <v>911.32075471698158</v>
      </c>
      <c r="H2" s="157">
        <v>22925</v>
      </c>
      <c r="I2" s="157">
        <v>39672</v>
      </c>
      <c r="J2" s="13">
        <f t="shared" ref="J2:J24" ca="1" si="3">(TODAY()-I2)/365</f>
        <v>14.273972602739725</v>
      </c>
      <c r="K2" s="13">
        <f t="shared" ref="K2:K24" ca="1" si="4">IF(J2&lt;=10,$O$5,$O$4)*E2</f>
        <v>7694.7420907933556</v>
      </c>
      <c r="L2" s="13">
        <f t="shared" ref="L2:L24" ca="1" si="5">E2+K2-F2-G2</f>
        <v>19997.57227947261</v>
      </c>
      <c r="N2" s="158" t="s">
        <v>66</v>
      </c>
      <c r="O2" s="159">
        <v>0.13</v>
      </c>
    </row>
    <row r="3" spans="1:15">
      <c r="A3" s="152">
        <v>2</v>
      </c>
      <c r="B3" s="156" t="s">
        <v>926</v>
      </c>
      <c r="C3" s="13">
        <v>200</v>
      </c>
      <c r="D3" s="13">
        <v>105.89622641509435</v>
      </c>
      <c r="E3" s="13">
        <f t="shared" si="0"/>
        <v>21179.24528301887</v>
      </c>
      <c r="F3" s="13">
        <f t="shared" si="1"/>
        <v>2753.3018867924534</v>
      </c>
      <c r="G3" s="13">
        <f t="shared" si="2"/>
        <v>1270.7547169811321</v>
      </c>
      <c r="H3" s="157">
        <v>23194</v>
      </c>
      <c r="I3" s="157">
        <v>37546</v>
      </c>
      <c r="J3" s="13">
        <f t="shared" ca="1" si="3"/>
        <v>20.098630136986301</v>
      </c>
      <c r="K3" s="13">
        <f t="shared" ca="1" si="4"/>
        <v>10729.624840888868</v>
      </c>
      <c r="L3" s="13">
        <f t="shared" ca="1" si="5"/>
        <v>27884.81352013415</v>
      </c>
      <c r="N3" s="158" t="s">
        <v>65</v>
      </c>
      <c r="O3" s="159">
        <v>0.06</v>
      </c>
    </row>
    <row r="4" spans="1:15" s="160" customFormat="1" ht="15">
      <c r="A4" s="152">
        <v>3</v>
      </c>
      <c r="B4" s="156" t="s">
        <v>927</v>
      </c>
      <c r="C4" s="13">
        <v>390</v>
      </c>
      <c r="D4" s="13">
        <v>112</v>
      </c>
      <c r="E4" s="13">
        <f t="shared" si="0"/>
        <v>43680</v>
      </c>
      <c r="F4" s="13">
        <f t="shared" si="1"/>
        <v>5678.4000000000005</v>
      </c>
      <c r="G4" s="13">
        <f t="shared" si="2"/>
        <v>2620.7999999999997</v>
      </c>
      <c r="H4" s="157">
        <v>23253</v>
      </c>
      <c r="I4" s="157">
        <v>36617</v>
      </c>
      <c r="J4" s="13">
        <f t="shared" ca="1" si="3"/>
        <v>22.643835616438356</v>
      </c>
      <c r="K4" s="13">
        <f t="shared" ca="1" si="4"/>
        <v>22128.74003710589</v>
      </c>
      <c r="L4" s="13">
        <f t="shared" ca="1" si="5"/>
        <v>57509.540037105886</v>
      </c>
      <c r="N4" s="158" t="s">
        <v>928</v>
      </c>
      <c r="O4" s="159">
        <f>O5*2</f>
        <v>0.50661034883484179</v>
      </c>
    </row>
    <row r="5" spans="1:15" s="160" customFormat="1" ht="15">
      <c r="A5" s="152">
        <v>4</v>
      </c>
      <c r="B5" s="156" t="s">
        <v>929</v>
      </c>
      <c r="C5" s="13">
        <v>310</v>
      </c>
      <c r="D5" s="13">
        <v>110</v>
      </c>
      <c r="E5" s="13">
        <f t="shared" si="0"/>
        <v>34100</v>
      </c>
      <c r="F5" s="13">
        <f t="shared" si="1"/>
        <v>4433</v>
      </c>
      <c r="G5" s="13">
        <f t="shared" si="2"/>
        <v>2046</v>
      </c>
      <c r="H5" s="157">
        <v>25180</v>
      </c>
      <c r="I5" s="157">
        <v>37377</v>
      </c>
      <c r="J5" s="13">
        <f t="shared" ca="1" si="3"/>
        <v>20.561643835616437</v>
      </c>
      <c r="K5" s="13">
        <f t="shared" ca="1" si="4"/>
        <v>17275.412895268106</v>
      </c>
      <c r="L5" s="13">
        <f t="shared" ca="1" si="5"/>
        <v>44896.412895268106</v>
      </c>
      <c r="N5" s="158" t="s">
        <v>930</v>
      </c>
      <c r="O5" s="159">
        <v>0.2533051744174209</v>
      </c>
    </row>
    <row r="6" spans="1:15">
      <c r="A6" s="152">
        <v>5</v>
      </c>
      <c r="B6" s="156" t="s">
        <v>931</v>
      </c>
      <c r="C6" s="13">
        <v>200</v>
      </c>
      <c r="D6" s="13">
        <v>95</v>
      </c>
      <c r="E6" s="13">
        <f t="shared" si="0"/>
        <v>19000</v>
      </c>
      <c r="F6" s="13">
        <f t="shared" si="1"/>
        <v>2470</v>
      </c>
      <c r="G6" s="13">
        <f t="shared" si="2"/>
        <v>1140</v>
      </c>
      <c r="H6" s="157">
        <v>20429</v>
      </c>
      <c r="I6" s="157">
        <v>39232</v>
      </c>
      <c r="J6" s="13">
        <f t="shared" ca="1" si="3"/>
        <v>15.479452054794521</v>
      </c>
      <c r="K6" s="13">
        <f t="shared" ca="1" si="4"/>
        <v>9625.5966278619944</v>
      </c>
      <c r="L6" s="13">
        <f t="shared" ca="1" si="5"/>
        <v>25015.596627861996</v>
      </c>
    </row>
    <row r="7" spans="1:15">
      <c r="A7" s="152">
        <v>6</v>
      </c>
      <c r="B7" s="156" t="s">
        <v>932</v>
      </c>
      <c r="C7" s="13">
        <v>470</v>
      </c>
      <c r="D7" s="13">
        <v>89</v>
      </c>
      <c r="E7" s="13">
        <f t="shared" si="0"/>
        <v>41830</v>
      </c>
      <c r="F7" s="13">
        <f t="shared" si="1"/>
        <v>5437.9000000000005</v>
      </c>
      <c r="G7" s="13">
        <f t="shared" si="2"/>
        <v>2509.7999999999997</v>
      </c>
      <c r="H7" s="157">
        <v>21447</v>
      </c>
      <c r="I7" s="157">
        <v>39571</v>
      </c>
      <c r="J7" s="13">
        <f t="shared" ca="1" si="3"/>
        <v>14.550684931506849</v>
      </c>
      <c r="K7" s="13">
        <f t="shared" ca="1" si="4"/>
        <v>21191.510891761431</v>
      </c>
      <c r="L7" s="13">
        <f t="shared" ca="1" si="5"/>
        <v>55073.810891761423</v>
      </c>
    </row>
    <row r="8" spans="1:15">
      <c r="A8" s="152">
        <v>7</v>
      </c>
      <c r="B8" s="156" t="s">
        <v>933</v>
      </c>
      <c r="C8" s="13">
        <v>180</v>
      </c>
      <c r="D8" s="13">
        <v>101</v>
      </c>
      <c r="E8" s="13">
        <f t="shared" si="0"/>
        <v>18180</v>
      </c>
      <c r="F8" s="13">
        <f t="shared" si="1"/>
        <v>2363.4</v>
      </c>
      <c r="G8" s="13">
        <f t="shared" si="2"/>
        <v>1090.8</v>
      </c>
      <c r="H8" s="157">
        <v>22761</v>
      </c>
      <c r="I8" s="157">
        <v>37369</v>
      </c>
      <c r="J8" s="13">
        <f t="shared" ca="1" si="3"/>
        <v>20.583561643835615</v>
      </c>
      <c r="K8" s="13">
        <f t="shared" ca="1" si="4"/>
        <v>9210.1761418174247</v>
      </c>
      <c r="L8" s="13">
        <f t="shared" ca="1" si="5"/>
        <v>23935.976141817424</v>
      </c>
    </row>
    <row r="9" spans="1:15">
      <c r="A9" s="152">
        <v>8</v>
      </c>
      <c r="B9" s="156" t="s">
        <v>934</v>
      </c>
      <c r="C9" s="13">
        <v>200</v>
      </c>
      <c r="D9" s="13">
        <v>140</v>
      </c>
      <c r="E9" s="13">
        <f t="shared" si="0"/>
        <v>28000</v>
      </c>
      <c r="F9" s="13">
        <f t="shared" si="1"/>
        <v>3640</v>
      </c>
      <c r="G9" s="13">
        <f t="shared" si="2"/>
        <v>1680</v>
      </c>
      <c r="H9" s="157">
        <v>19970</v>
      </c>
      <c r="I9" s="157">
        <v>37474</v>
      </c>
      <c r="J9" s="13">
        <f t="shared" ca="1" si="3"/>
        <v>20.295890410958904</v>
      </c>
      <c r="K9" s="13">
        <f t="shared" ca="1" si="4"/>
        <v>14185.08976737557</v>
      </c>
      <c r="L9" s="13">
        <f t="shared" ca="1" si="5"/>
        <v>36865.089767375568</v>
      </c>
    </row>
    <row r="10" spans="1:15">
      <c r="A10" s="152">
        <v>9</v>
      </c>
      <c r="B10" s="156" t="s">
        <v>935</v>
      </c>
      <c r="C10" s="13">
        <v>140</v>
      </c>
      <c r="D10" s="13">
        <v>142</v>
      </c>
      <c r="E10" s="13">
        <f t="shared" si="0"/>
        <v>19880</v>
      </c>
      <c r="F10" s="13">
        <f t="shared" si="1"/>
        <v>2584.4</v>
      </c>
      <c r="G10" s="13">
        <f t="shared" si="2"/>
        <v>1192.8</v>
      </c>
      <c r="H10" s="157">
        <v>19137</v>
      </c>
      <c r="I10" s="157">
        <v>35888</v>
      </c>
      <c r="J10" s="13">
        <f t="shared" ca="1" si="3"/>
        <v>24.641095890410959</v>
      </c>
      <c r="K10" s="13">
        <f t="shared" ca="1" si="4"/>
        <v>10071.413734836655</v>
      </c>
      <c r="L10" s="13">
        <f t="shared" ca="1" si="5"/>
        <v>26174.213734836656</v>
      </c>
    </row>
    <row r="11" spans="1:15">
      <c r="A11" s="152">
        <v>10</v>
      </c>
      <c r="B11" s="156" t="s">
        <v>936</v>
      </c>
      <c r="C11" s="13">
        <v>210</v>
      </c>
      <c r="D11" s="13">
        <v>120</v>
      </c>
      <c r="E11" s="13">
        <f t="shared" si="0"/>
        <v>25200</v>
      </c>
      <c r="F11" s="13">
        <f t="shared" si="1"/>
        <v>3276</v>
      </c>
      <c r="G11" s="13">
        <f t="shared" si="2"/>
        <v>1512</v>
      </c>
      <c r="H11" s="157">
        <v>22065</v>
      </c>
      <c r="I11" s="157">
        <v>37623</v>
      </c>
      <c r="J11" s="13">
        <f t="shared" ca="1" si="3"/>
        <v>19.887671232876713</v>
      </c>
      <c r="K11" s="13">
        <f t="shared" ca="1" si="4"/>
        <v>12766.580790638012</v>
      </c>
      <c r="L11" s="13">
        <f t="shared" ca="1" si="5"/>
        <v>33178.580790638014</v>
      </c>
    </row>
    <row r="12" spans="1:15">
      <c r="A12" s="152">
        <v>11</v>
      </c>
      <c r="B12" s="156" t="s">
        <v>937</v>
      </c>
      <c r="C12" s="13">
        <v>235</v>
      </c>
      <c r="D12" s="13">
        <v>124</v>
      </c>
      <c r="E12" s="13">
        <f t="shared" si="0"/>
        <v>29140</v>
      </c>
      <c r="F12" s="13">
        <f t="shared" si="1"/>
        <v>3788.2000000000003</v>
      </c>
      <c r="G12" s="13">
        <f t="shared" si="2"/>
        <v>1748.3999999999999</v>
      </c>
      <c r="H12" s="157">
        <v>20152</v>
      </c>
      <c r="I12" s="157">
        <v>37181</v>
      </c>
      <c r="J12" s="13">
        <f t="shared" ca="1" si="3"/>
        <v>21.098630136986301</v>
      </c>
      <c r="K12" s="13">
        <f t="shared" ca="1" si="4"/>
        <v>14762.62556504729</v>
      </c>
      <c r="L12" s="13">
        <f t="shared" ca="1" si="5"/>
        <v>38366.02556504729</v>
      </c>
    </row>
    <row r="13" spans="1:15">
      <c r="A13" s="152">
        <v>12</v>
      </c>
      <c r="B13" s="156" t="s">
        <v>938</v>
      </c>
      <c r="C13" s="13">
        <v>265</v>
      </c>
      <c r="D13" s="13">
        <v>56</v>
      </c>
      <c r="E13" s="13">
        <f t="shared" si="0"/>
        <v>14840</v>
      </c>
      <c r="F13" s="13">
        <f t="shared" si="1"/>
        <v>1929.2</v>
      </c>
      <c r="G13" s="13">
        <f t="shared" si="2"/>
        <v>890.4</v>
      </c>
      <c r="H13" s="157">
        <v>24512</v>
      </c>
      <c r="I13" s="157">
        <v>38570</v>
      </c>
      <c r="J13" s="13">
        <f t="shared" ca="1" si="3"/>
        <v>17.293150684931508</v>
      </c>
      <c r="K13" s="13">
        <f t="shared" ca="1" si="4"/>
        <v>7518.0975767090522</v>
      </c>
      <c r="L13" s="13">
        <f t="shared" ca="1" si="5"/>
        <v>19538.497576709051</v>
      </c>
    </row>
    <row r="14" spans="1:15">
      <c r="A14" s="152">
        <v>13</v>
      </c>
      <c r="B14" s="156" t="s">
        <v>939</v>
      </c>
      <c r="C14" s="13">
        <v>155</v>
      </c>
      <c r="D14" s="13">
        <v>65</v>
      </c>
      <c r="E14" s="13">
        <f t="shared" si="0"/>
        <v>10075</v>
      </c>
      <c r="F14" s="13">
        <f t="shared" si="1"/>
        <v>1309.75</v>
      </c>
      <c r="G14" s="13">
        <f t="shared" si="2"/>
        <v>604.5</v>
      </c>
      <c r="H14" s="157">
        <v>21194</v>
      </c>
      <c r="I14" s="157">
        <v>35494</v>
      </c>
      <c r="J14" s="13">
        <f t="shared" ca="1" si="3"/>
        <v>25.720547945205478</v>
      </c>
      <c r="K14" s="13">
        <f t="shared" ca="1" si="4"/>
        <v>5104.0992645110309</v>
      </c>
      <c r="L14" s="13">
        <f t="shared" ca="1" si="5"/>
        <v>13264.849264511031</v>
      </c>
    </row>
    <row r="15" spans="1:15">
      <c r="A15" s="152">
        <v>14</v>
      </c>
      <c r="B15" s="156" t="s">
        <v>940</v>
      </c>
      <c r="C15" s="13">
        <v>375</v>
      </c>
      <c r="D15" s="13">
        <v>124</v>
      </c>
      <c r="E15" s="13">
        <f t="shared" si="0"/>
        <v>46500</v>
      </c>
      <c r="F15" s="13">
        <f t="shared" si="1"/>
        <v>6045</v>
      </c>
      <c r="G15" s="13">
        <f t="shared" si="2"/>
        <v>2790</v>
      </c>
      <c r="H15" s="157">
        <v>23653</v>
      </c>
      <c r="I15" s="157">
        <v>37514</v>
      </c>
      <c r="J15" s="13">
        <f t="shared" ca="1" si="3"/>
        <v>20.186301369863013</v>
      </c>
      <c r="K15" s="13">
        <f t="shared" ca="1" si="4"/>
        <v>23557.381220820145</v>
      </c>
      <c r="L15" s="13">
        <f t="shared" ca="1" si="5"/>
        <v>61222.381220820142</v>
      </c>
    </row>
    <row r="16" spans="1:15">
      <c r="A16" s="152">
        <v>15</v>
      </c>
      <c r="B16" s="156" t="s">
        <v>941</v>
      </c>
      <c r="C16" s="13">
        <v>170</v>
      </c>
      <c r="D16" s="13">
        <v>96</v>
      </c>
      <c r="E16" s="13">
        <f t="shared" si="0"/>
        <v>16320</v>
      </c>
      <c r="F16" s="13">
        <f t="shared" si="1"/>
        <v>2121.6</v>
      </c>
      <c r="G16" s="13">
        <f t="shared" si="2"/>
        <v>979.19999999999993</v>
      </c>
      <c r="H16" s="157">
        <v>19043</v>
      </c>
      <c r="I16" s="157">
        <v>37482</v>
      </c>
      <c r="J16" s="13">
        <f t="shared" ca="1" si="3"/>
        <v>20.273972602739725</v>
      </c>
      <c r="K16" s="13">
        <f t="shared" ca="1" si="4"/>
        <v>8267.8808929846182</v>
      </c>
      <c r="L16" s="13">
        <f t="shared" ca="1" si="5"/>
        <v>21487.080892984621</v>
      </c>
    </row>
    <row r="17" spans="1:12">
      <c r="A17" s="152">
        <v>16</v>
      </c>
      <c r="B17" s="156" t="s">
        <v>942</v>
      </c>
      <c r="C17" s="13">
        <v>250</v>
      </c>
      <c r="D17" s="13">
        <v>87</v>
      </c>
      <c r="E17" s="13">
        <f t="shared" si="0"/>
        <v>21750</v>
      </c>
      <c r="F17" s="13">
        <f t="shared" si="1"/>
        <v>2827.5</v>
      </c>
      <c r="G17" s="13">
        <f t="shared" si="2"/>
        <v>1305</v>
      </c>
      <c r="H17" s="157">
        <v>25086</v>
      </c>
      <c r="I17" s="157">
        <v>40162</v>
      </c>
      <c r="J17" s="13">
        <f t="shared" ca="1" si="3"/>
        <v>12.931506849315069</v>
      </c>
      <c r="K17" s="13">
        <f t="shared" ca="1" si="4"/>
        <v>11018.775087157808</v>
      </c>
      <c r="L17" s="13">
        <f t="shared" ca="1" si="5"/>
        <v>28636.27508715781</v>
      </c>
    </row>
    <row r="18" spans="1:12">
      <c r="A18" s="152">
        <v>17</v>
      </c>
      <c r="B18" s="156" t="s">
        <v>943</v>
      </c>
      <c r="C18" s="13">
        <v>170</v>
      </c>
      <c r="D18" s="13">
        <v>64</v>
      </c>
      <c r="E18" s="13">
        <f t="shared" si="0"/>
        <v>10880</v>
      </c>
      <c r="F18" s="13">
        <f t="shared" si="1"/>
        <v>1414.4</v>
      </c>
      <c r="G18" s="13">
        <f t="shared" si="2"/>
        <v>652.79999999999995</v>
      </c>
      <c r="H18" s="157">
        <v>21491</v>
      </c>
      <c r="I18" s="157">
        <v>40332</v>
      </c>
      <c r="J18" s="13">
        <f t="shared" ca="1" si="3"/>
        <v>12.465753424657533</v>
      </c>
      <c r="K18" s="13">
        <f t="shared" ca="1" si="4"/>
        <v>5511.9205953230785</v>
      </c>
      <c r="L18" s="13">
        <f t="shared" ca="1" si="5"/>
        <v>14324.720595323079</v>
      </c>
    </row>
    <row r="19" spans="1:12">
      <c r="A19" s="152">
        <v>18</v>
      </c>
      <c r="B19" s="156" t="s">
        <v>944</v>
      </c>
      <c r="C19" s="13">
        <v>235</v>
      </c>
      <c r="D19" s="13">
        <v>124</v>
      </c>
      <c r="E19" s="13">
        <f t="shared" si="0"/>
        <v>29140</v>
      </c>
      <c r="F19" s="13">
        <f t="shared" si="1"/>
        <v>3788.2000000000003</v>
      </c>
      <c r="G19" s="13">
        <f t="shared" si="2"/>
        <v>1748.3999999999999</v>
      </c>
      <c r="H19" s="157">
        <v>21737</v>
      </c>
      <c r="I19" s="157">
        <v>34125</v>
      </c>
      <c r="J19" s="13">
        <f t="shared" ca="1" si="3"/>
        <v>29.471232876712328</v>
      </c>
      <c r="K19" s="13">
        <f t="shared" ca="1" si="4"/>
        <v>14762.62556504729</v>
      </c>
      <c r="L19" s="13">
        <f t="shared" ca="1" si="5"/>
        <v>38366.02556504729</v>
      </c>
    </row>
    <row r="20" spans="1:12">
      <c r="A20" s="152">
        <v>19</v>
      </c>
      <c r="B20" s="156" t="s">
        <v>945</v>
      </c>
      <c r="C20" s="13">
        <v>375</v>
      </c>
      <c r="D20" s="13">
        <v>146</v>
      </c>
      <c r="E20" s="13">
        <f t="shared" si="0"/>
        <v>54750</v>
      </c>
      <c r="F20" s="13">
        <f t="shared" si="1"/>
        <v>7117.5</v>
      </c>
      <c r="G20" s="13">
        <f t="shared" si="2"/>
        <v>3285</v>
      </c>
      <c r="H20" s="157">
        <v>21977</v>
      </c>
      <c r="I20" s="157">
        <v>37347</v>
      </c>
      <c r="J20" s="13">
        <f t="shared" ca="1" si="3"/>
        <v>20.643835616438356</v>
      </c>
      <c r="K20" s="13">
        <f t="shared" ca="1" si="4"/>
        <v>27736.916598707587</v>
      </c>
      <c r="L20" s="13">
        <f t="shared" ca="1" si="5"/>
        <v>72084.416598707583</v>
      </c>
    </row>
    <row r="21" spans="1:12">
      <c r="A21" s="152">
        <v>20</v>
      </c>
      <c r="B21" s="156" t="s">
        <v>946</v>
      </c>
      <c r="C21" s="13">
        <v>310</v>
      </c>
      <c r="D21" s="13">
        <v>152</v>
      </c>
      <c r="E21" s="13">
        <f t="shared" si="0"/>
        <v>47120</v>
      </c>
      <c r="F21" s="13">
        <f t="shared" si="1"/>
        <v>6125.6</v>
      </c>
      <c r="G21" s="13">
        <f t="shared" si="2"/>
        <v>2827.2</v>
      </c>
      <c r="H21" s="157">
        <v>19452</v>
      </c>
      <c r="I21" s="157">
        <v>37492</v>
      </c>
      <c r="J21" s="13">
        <f t="shared" ca="1" si="3"/>
        <v>20.246575342465754</v>
      </c>
      <c r="K21" s="13">
        <f t="shared" ca="1" si="4"/>
        <v>23871.479637097746</v>
      </c>
      <c r="L21" s="13">
        <f t="shared" ca="1" si="5"/>
        <v>62038.679637097746</v>
      </c>
    </row>
    <row r="22" spans="1:12">
      <c r="A22" s="152">
        <v>21</v>
      </c>
      <c r="B22" s="156" t="s">
        <v>947</v>
      </c>
      <c r="C22" s="13">
        <v>210</v>
      </c>
      <c r="D22" s="13">
        <v>123</v>
      </c>
      <c r="E22" s="13">
        <f t="shared" si="0"/>
        <v>25830</v>
      </c>
      <c r="F22" s="13">
        <f t="shared" si="1"/>
        <v>3357.9</v>
      </c>
      <c r="G22" s="13">
        <f t="shared" si="2"/>
        <v>1549.8</v>
      </c>
      <c r="H22" s="157">
        <v>20929</v>
      </c>
      <c r="I22" s="157">
        <v>36984</v>
      </c>
      <c r="J22" s="13">
        <f t="shared" ca="1" si="3"/>
        <v>21.638356164383563</v>
      </c>
      <c r="K22" s="13">
        <f t="shared" ca="1" si="4"/>
        <v>13085.745310403963</v>
      </c>
      <c r="L22" s="13">
        <f t="shared" ca="1" si="5"/>
        <v>34008.045310403955</v>
      </c>
    </row>
    <row r="23" spans="1:12">
      <c r="A23" s="152">
        <v>22</v>
      </c>
      <c r="B23" s="156" t="s">
        <v>948</v>
      </c>
      <c r="C23" s="13">
        <v>170</v>
      </c>
      <c r="D23" s="13">
        <v>120</v>
      </c>
      <c r="E23" s="13">
        <f t="shared" si="0"/>
        <v>20400</v>
      </c>
      <c r="F23" s="13">
        <f t="shared" si="1"/>
        <v>2652</v>
      </c>
      <c r="G23" s="13">
        <f t="shared" si="2"/>
        <v>1224</v>
      </c>
      <c r="H23" s="157">
        <v>20243</v>
      </c>
      <c r="I23" s="157">
        <v>36761</v>
      </c>
      <c r="J23" s="13">
        <f t="shared" ca="1" si="3"/>
        <v>22.24931506849315</v>
      </c>
      <c r="K23" s="13">
        <f t="shared" ca="1" si="4"/>
        <v>10334.851116230773</v>
      </c>
      <c r="L23" s="13">
        <f t="shared" ca="1" si="5"/>
        <v>26858.851116230773</v>
      </c>
    </row>
    <row r="24" spans="1:12">
      <c r="A24" s="152">
        <v>23</v>
      </c>
      <c r="B24" s="156" t="s">
        <v>949</v>
      </c>
      <c r="C24" s="13">
        <v>140</v>
      </c>
      <c r="D24" s="13">
        <v>100</v>
      </c>
      <c r="E24" s="13">
        <f t="shared" si="0"/>
        <v>14000</v>
      </c>
      <c r="F24" s="13">
        <f t="shared" si="1"/>
        <v>1820</v>
      </c>
      <c r="G24" s="13"/>
      <c r="H24" s="157">
        <v>25386</v>
      </c>
      <c r="I24" s="157">
        <v>37575</v>
      </c>
      <c r="J24" s="13">
        <f t="shared" ca="1" si="3"/>
        <v>20.019178082191782</v>
      </c>
      <c r="K24" s="13">
        <f t="shared" ca="1" si="4"/>
        <v>7092.5448836877849</v>
      </c>
      <c r="L24" s="13">
        <f t="shared" ca="1" si="5"/>
        <v>19272.544883687784</v>
      </c>
    </row>
    <row r="25" spans="1:12">
      <c r="K25" s="153" t="s">
        <v>52</v>
      </c>
      <c r="L25" s="162">
        <f ca="1">SUM(L2:L24)</f>
        <v>800000</v>
      </c>
    </row>
  </sheetData>
  <conditionalFormatting sqref="A2:L24">
    <cfRule type="expression" dxfId="17" priority="3">
      <formula>AND($E2=$B$3,A$1=$B$4)</formula>
    </cfRule>
  </conditionalFormatting>
  <conditionalFormatting sqref="L25">
    <cfRule type="expression" dxfId="16" priority="2">
      <formula>AND($E25=$B$3,L$1=$B$4)</formula>
    </cfRule>
  </conditionalFormatting>
  <conditionalFormatting sqref="N2:O5">
    <cfRule type="expression" dxfId="15" priority="1">
      <formula>AND($E2=$B$3,N$1=$B$4)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AAB73-1F28-4F64-A9F4-37C0D7D8D8D0}">
  <sheetPr>
    <tabColor rgb="FF00B0F0"/>
  </sheetPr>
  <dimension ref="B2:H12"/>
  <sheetViews>
    <sheetView showGridLines="0" zoomScaleNormal="100" workbookViewId="0">
      <selection activeCell="G6" sqref="G6"/>
    </sheetView>
  </sheetViews>
  <sheetFormatPr defaultColWidth="9.42578125" defaultRowHeight="14.25"/>
  <cols>
    <col min="1" max="1" width="9.42578125" style="146"/>
    <col min="2" max="2" width="31" style="146" customWidth="1"/>
    <col min="3" max="3" width="12.28515625" style="146" customWidth="1"/>
    <col min="4" max="6" width="9.42578125" style="146"/>
    <col min="7" max="7" width="25.28515625" style="146" customWidth="1"/>
    <col min="8" max="8" width="9.85546875" style="146" customWidth="1"/>
    <col min="9" max="16384" width="9.42578125" style="146"/>
  </cols>
  <sheetData>
    <row r="2" spans="2:8" ht="15">
      <c r="B2" s="163" t="s">
        <v>889</v>
      </c>
    </row>
    <row r="3" spans="2:8">
      <c r="B3" s="164" t="s">
        <v>893</v>
      </c>
      <c r="C3" s="165">
        <v>-500000</v>
      </c>
      <c r="G3" s="166" t="s">
        <v>950</v>
      </c>
      <c r="H3" s="167">
        <v>418.18181818181819</v>
      </c>
    </row>
    <row r="4" spans="2:8">
      <c r="B4" s="164" t="s">
        <v>894</v>
      </c>
      <c r="C4" s="165">
        <v>12</v>
      </c>
      <c r="G4" s="166" t="s">
        <v>951</v>
      </c>
      <c r="H4" s="167">
        <f>H3*3</f>
        <v>1254.5454545454545</v>
      </c>
    </row>
    <row r="5" spans="2:8">
      <c r="B5" s="164" t="s">
        <v>895</v>
      </c>
      <c r="C5" s="165">
        <v>-67546.727035445161</v>
      </c>
      <c r="G5" s="166" t="s">
        <v>952</v>
      </c>
      <c r="H5" s="167">
        <v>12</v>
      </c>
    </row>
    <row r="6" spans="2:8">
      <c r="B6" s="166" t="s">
        <v>857</v>
      </c>
      <c r="C6" s="168">
        <v>0.11</v>
      </c>
      <c r="G6" s="166" t="s">
        <v>953</v>
      </c>
      <c r="H6" s="167">
        <v>7</v>
      </c>
    </row>
    <row r="7" spans="2:8">
      <c r="G7" s="166" t="s">
        <v>954</v>
      </c>
      <c r="H7" s="167">
        <f>H3*H5+H4*H6</f>
        <v>13800</v>
      </c>
    </row>
    <row r="8" spans="2:8" ht="15">
      <c r="B8" s="163" t="s">
        <v>896</v>
      </c>
    </row>
    <row r="9" spans="2:8">
      <c r="B9" s="164" t="s">
        <v>897</v>
      </c>
      <c r="C9" s="165">
        <f>FV(C6/12,C4,C5,C3)</f>
        <v>1410560.7244253419</v>
      </c>
    </row>
    <row r="10" spans="2:8">
      <c r="B10" s="164" t="s">
        <v>898</v>
      </c>
      <c r="C10" s="165">
        <f>C3+C5*C4</f>
        <v>-1310560.7244253419</v>
      </c>
    </row>
    <row r="11" spans="2:8">
      <c r="B11" s="164" t="s">
        <v>899</v>
      </c>
      <c r="C11" s="165">
        <f>C9+C10</f>
        <v>100000</v>
      </c>
    </row>
    <row r="12" spans="2:8">
      <c r="B12" s="169"/>
      <c r="C12" s="169"/>
    </row>
  </sheetData>
  <conditionalFormatting sqref="C3:C6 C9">
    <cfRule type="expression" dxfId="14" priority="3">
      <formula>AND($E17=#REF!,C$1=#REF!)</formula>
    </cfRule>
  </conditionalFormatting>
  <conditionalFormatting sqref="H3:H6">
    <cfRule type="expression" dxfId="13" priority="2">
      <formula>AND($E17=#REF!,H$1=#REF!)</formula>
    </cfRule>
  </conditionalFormatting>
  <conditionalFormatting sqref="H7">
    <cfRule type="expression" dxfId="12" priority="1">
      <formula>AND($E21=#REF!,H$1=#REF!)</formula>
    </cfRule>
  </conditionalFormatting>
  <conditionalFormatting sqref="C10">
    <cfRule type="expression" dxfId="11" priority="4">
      <formula>AND($E25=#REF!,C$1=#REF!)</formula>
    </cfRule>
  </conditionalFormatting>
  <conditionalFormatting sqref="C11">
    <cfRule type="expression" dxfId="10" priority="5">
      <formula>AND($E27=#REF!,C$1=#REF!)</formula>
    </cfRule>
  </conditionalFormatting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377E-A68E-45CB-8940-015BCC98C4E1}">
  <dimension ref="A1:G51"/>
  <sheetViews>
    <sheetView showGridLines="0" workbookViewId="0"/>
  </sheetViews>
  <sheetFormatPr defaultRowHeight="15"/>
  <cols>
    <col min="1" max="1" width="2.28515625" customWidth="1"/>
    <col min="2" max="2" width="21.5703125" bestFit="1" customWidth="1"/>
    <col min="3" max="3" width="63.8554687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7.5703125" bestFit="1" customWidth="1"/>
  </cols>
  <sheetData>
    <row r="1" spans="1:5">
      <c r="A1" s="434" t="s">
        <v>1869</v>
      </c>
    </row>
    <row r="2" spans="1:5">
      <c r="A2" s="434" t="s">
        <v>1870</v>
      </c>
    </row>
    <row r="3" spans="1:5">
      <c r="A3" s="434" t="s">
        <v>1871</v>
      </c>
    </row>
    <row r="4" spans="1:5">
      <c r="A4" s="434" t="s">
        <v>1872</v>
      </c>
    </row>
    <row r="5" spans="1:5">
      <c r="A5" s="434" t="s">
        <v>1873</v>
      </c>
    </row>
    <row r="6" spans="1:5">
      <c r="A6" s="434"/>
      <c r="B6" t="s">
        <v>1874</v>
      </c>
    </row>
    <row r="7" spans="1:5">
      <c r="A7" s="434"/>
      <c r="B7" t="s">
        <v>1875</v>
      </c>
    </row>
    <row r="8" spans="1:5">
      <c r="A8" s="434"/>
      <c r="B8" t="s">
        <v>1876</v>
      </c>
    </row>
    <row r="9" spans="1:5">
      <c r="A9" s="434" t="s">
        <v>1877</v>
      </c>
    </row>
    <row r="10" spans="1:5">
      <c r="B10" t="s">
        <v>1878</v>
      </c>
    </row>
    <row r="11" spans="1:5">
      <c r="B11" t="s">
        <v>1879</v>
      </c>
    </row>
    <row r="14" spans="1:5" ht="15.75" thickBot="1">
      <c r="A14" t="s">
        <v>1880</v>
      </c>
    </row>
    <row r="15" spans="1:5" ht="15.75" thickBot="1">
      <c r="B15" s="436" t="s">
        <v>1881</v>
      </c>
      <c r="C15" s="436" t="s">
        <v>1556</v>
      </c>
      <c r="D15" s="436" t="s">
        <v>1882</v>
      </c>
      <c r="E15" s="436" t="s">
        <v>1883</v>
      </c>
    </row>
    <row r="16" spans="1:5" ht="15.75" thickBot="1">
      <c r="B16" s="435" t="s">
        <v>1891</v>
      </c>
      <c r="C16" s="435" t="s">
        <v>1892</v>
      </c>
      <c r="D16" s="438">
        <v>0</v>
      </c>
      <c r="E16" s="438">
        <v>9293000</v>
      </c>
    </row>
    <row r="19" spans="1:6" ht="15.75" thickBot="1">
      <c r="A19" t="s">
        <v>1884</v>
      </c>
    </row>
    <row r="20" spans="1:6" ht="15.75" thickBot="1">
      <c r="B20" s="436" t="s">
        <v>1881</v>
      </c>
      <c r="C20" s="436" t="s">
        <v>1556</v>
      </c>
      <c r="D20" s="436" t="s">
        <v>1882</v>
      </c>
      <c r="E20" s="436" t="s">
        <v>1883</v>
      </c>
      <c r="F20" s="436" t="s">
        <v>1885</v>
      </c>
    </row>
    <row r="21" spans="1:6" ht="45">
      <c r="B21" s="437" t="s">
        <v>1893</v>
      </c>
      <c r="C21" s="439" t="s">
        <v>988</v>
      </c>
      <c r="D21" s="440">
        <v>0</v>
      </c>
      <c r="E21" s="440">
        <v>0</v>
      </c>
      <c r="F21" s="437" t="s">
        <v>1933</v>
      </c>
    </row>
    <row r="22" spans="1:6" ht="45">
      <c r="B22" s="437" t="s">
        <v>1894</v>
      </c>
      <c r="C22" s="439" t="s">
        <v>988</v>
      </c>
      <c r="D22" s="440">
        <v>0</v>
      </c>
      <c r="E22" s="440">
        <v>1</v>
      </c>
      <c r="F22" s="437" t="s">
        <v>1933</v>
      </c>
    </row>
    <row r="23" spans="1:6" ht="45">
      <c r="B23" s="437" t="s">
        <v>1895</v>
      </c>
      <c r="C23" s="439" t="s">
        <v>988</v>
      </c>
      <c r="D23" s="440">
        <v>0</v>
      </c>
      <c r="E23" s="440">
        <v>1</v>
      </c>
      <c r="F23" s="437" t="s">
        <v>1933</v>
      </c>
    </row>
    <row r="24" spans="1:6" ht="45">
      <c r="B24" s="437" t="s">
        <v>1896</v>
      </c>
      <c r="C24" s="439" t="s">
        <v>988</v>
      </c>
      <c r="D24" s="440">
        <v>0</v>
      </c>
      <c r="E24" s="440">
        <v>0</v>
      </c>
      <c r="F24" s="437" t="s">
        <v>1933</v>
      </c>
    </row>
    <row r="25" spans="1:6" ht="45">
      <c r="B25" s="437" t="s">
        <v>1897</v>
      </c>
      <c r="C25" s="439" t="s">
        <v>988</v>
      </c>
      <c r="D25" s="440">
        <v>0</v>
      </c>
      <c r="E25" s="440">
        <v>0</v>
      </c>
      <c r="F25" s="437" t="s">
        <v>1933</v>
      </c>
    </row>
    <row r="26" spans="1:6" ht="45">
      <c r="B26" s="437" t="s">
        <v>1898</v>
      </c>
      <c r="C26" s="439" t="s">
        <v>988</v>
      </c>
      <c r="D26" s="440">
        <v>0</v>
      </c>
      <c r="E26" s="440">
        <v>1</v>
      </c>
      <c r="F26" s="437" t="s">
        <v>1933</v>
      </c>
    </row>
    <row r="27" spans="1:6" ht="45">
      <c r="B27" s="437" t="s">
        <v>1899</v>
      </c>
      <c r="C27" s="439" t="s">
        <v>988</v>
      </c>
      <c r="D27" s="440">
        <v>0</v>
      </c>
      <c r="E27" s="440">
        <v>1</v>
      </c>
      <c r="F27" s="437" t="s">
        <v>1933</v>
      </c>
    </row>
    <row r="28" spans="1:6" ht="45">
      <c r="B28" s="437" t="s">
        <v>1900</v>
      </c>
      <c r="C28" s="439" t="s">
        <v>988</v>
      </c>
      <c r="D28" s="440">
        <v>0</v>
      </c>
      <c r="E28" s="440">
        <v>1</v>
      </c>
      <c r="F28" s="437" t="s">
        <v>1933</v>
      </c>
    </row>
    <row r="29" spans="1:6" ht="45">
      <c r="B29" s="437" t="s">
        <v>1901</v>
      </c>
      <c r="C29" s="439" t="s">
        <v>988</v>
      </c>
      <c r="D29" s="440">
        <v>0</v>
      </c>
      <c r="E29" s="440">
        <v>1</v>
      </c>
      <c r="F29" s="437" t="s">
        <v>1933</v>
      </c>
    </row>
    <row r="30" spans="1:6" ht="45">
      <c r="B30" s="437" t="s">
        <v>1902</v>
      </c>
      <c r="C30" s="439" t="s">
        <v>988</v>
      </c>
      <c r="D30" s="440">
        <v>0</v>
      </c>
      <c r="E30" s="440">
        <v>1</v>
      </c>
      <c r="F30" s="437" t="s">
        <v>1933</v>
      </c>
    </row>
    <row r="31" spans="1:6" ht="45">
      <c r="B31" s="437" t="s">
        <v>1903</v>
      </c>
      <c r="C31" s="439" t="s">
        <v>988</v>
      </c>
      <c r="D31" s="440">
        <v>0</v>
      </c>
      <c r="E31" s="440">
        <v>0</v>
      </c>
      <c r="F31" s="437" t="s">
        <v>1933</v>
      </c>
    </row>
    <row r="32" spans="1:6" ht="45">
      <c r="B32" s="437" t="s">
        <v>1904</v>
      </c>
      <c r="C32" s="439" t="s">
        <v>988</v>
      </c>
      <c r="D32" s="440">
        <v>0</v>
      </c>
      <c r="E32" s="440">
        <v>0</v>
      </c>
      <c r="F32" s="437" t="s">
        <v>1933</v>
      </c>
    </row>
    <row r="33" spans="1:7" ht="45">
      <c r="B33" s="437" t="s">
        <v>1905</v>
      </c>
      <c r="C33" s="439" t="s">
        <v>988</v>
      </c>
      <c r="D33" s="440">
        <v>0</v>
      </c>
      <c r="E33" s="440">
        <v>0</v>
      </c>
      <c r="F33" s="437" t="s">
        <v>1933</v>
      </c>
    </row>
    <row r="34" spans="1:7" ht="45">
      <c r="B34" s="437" t="s">
        <v>1906</v>
      </c>
      <c r="C34" s="439" t="s">
        <v>988</v>
      </c>
      <c r="D34" s="440">
        <v>0</v>
      </c>
      <c r="E34" s="440">
        <v>1</v>
      </c>
      <c r="F34" s="437" t="s">
        <v>1933</v>
      </c>
    </row>
    <row r="35" spans="1:7" ht="45">
      <c r="B35" s="437" t="s">
        <v>1907</v>
      </c>
      <c r="C35" s="439" t="s">
        <v>988</v>
      </c>
      <c r="D35" s="440">
        <v>0</v>
      </c>
      <c r="E35" s="440">
        <v>1</v>
      </c>
      <c r="F35" s="437" t="s">
        <v>1933</v>
      </c>
    </row>
    <row r="36" spans="1:7" ht="45">
      <c r="B36" s="437" t="s">
        <v>1908</v>
      </c>
      <c r="C36" s="439" t="s">
        <v>988</v>
      </c>
      <c r="D36" s="440">
        <v>0</v>
      </c>
      <c r="E36" s="440">
        <v>1</v>
      </c>
      <c r="F36" s="437" t="s">
        <v>1933</v>
      </c>
    </row>
    <row r="37" spans="1:7" ht="45">
      <c r="B37" s="437" t="s">
        <v>1909</v>
      </c>
      <c r="C37" s="439" t="s">
        <v>988</v>
      </c>
      <c r="D37" s="440">
        <v>0</v>
      </c>
      <c r="E37" s="440">
        <v>0</v>
      </c>
      <c r="F37" s="437" t="s">
        <v>1933</v>
      </c>
    </row>
    <row r="38" spans="1:7" ht="45">
      <c r="B38" s="437" t="s">
        <v>1910</v>
      </c>
      <c r="C38" s="439" t="s">
        <v>988</v>
      </c>
      <c r="D38" s="440">
        <v>0</v>
      </c>
      <c r="E38" s="440">
        <v>0</v>
      </c>
      <c r="F38" s="437" t="s">
        <v>1933</v>
      </c>
    </row>
    <row r="39" spans="1:7" ht="45">
      <c r="B39" s="437" t="s">
        <v>1911</v>
      </c>
      <c r="C39" s="439" t="s">
        <v>988</v>
      </c>
      <c r="D39" s="440">
        <v>0</v>
      </c>
      <c r="E39" s="440">
        <v>1</v>
      </c>
      <c r="F39" s="437" t="s">
        <v>1933</v>
      </c>
    </row>
    <row r="40" spans="1:7" ht="45.75" thickBot="1">
      <c r="B40" s="435" t="s">
        <v>1912</v>
      </c>
      <c r="C40" s="441" t="s">
        <v>988</v>
      </c>
      <c r="D40" s="442">
        <v>0</v>
      </c>
      <c r="E40" s="442">
        <v>1</v>
      </c>
      <c r="F40" s="435" t="s">
        <v>1933</v>
      </c>
    </row>
    <row r="43" spans="1:7" ht="15.75" thickBot="1">
      <c r="A43" t="s">
        <v>1886</v>
      </c>
    </row>
    <row r="44" spans="1:7" ht="15.75" thickBot="1">
      <c r="B44" s="436" t="s">
        <v>1881</v>
      </c>
      <c r="C44" s="436" t="s">
        <v>1556</v>
      </c>
      <c r="D44" s="436" t="s">
        <v>1887</v>
      </c>
      <c r="E44" s="436" t="s">
        <v>1888</v>
      </c>
      <c r="F44" s="436" t="s">
        <v>1889</v>
      </c>
      <c r="G44" s="436" t="s">
        <v>1890</v>
      </c>
    </row>
    <row r="45" spans="1:7">
      <c r="B45" s="437" t="s">
        <v>1913</v>
      </c>
      <c r="C45" s="437" t="s">
        <v>1914</v>
      </c>
      <c r="D45" s="443">
        <v>2460000</v>
      </c>
      <c r="E45" s="437" t="s">
        <v>1915</v>
      </c>
      <c r="F45" s="437" t="s">
        <v>1916</v>
      </c>
      <c r="G45" s="437">
        <v>40000</v>
      </c>
    </row>
    <row r="46" spans="1:7">
      <c r="B46" s="437" t="s">
        <v>1917</v>
      </c>
      <c r="C46" s="437" t="s">
        <v>1918</v>
      </c>
      <c r="D46" s="443">
        <v>2684000</v>
      </c>
      <c r="E46" s="437" t="s">
        <v>1919</v>
      </c>
      <c r="F46" s="437" t="s">
        <v>1916</v>
      </c>
      <c r="G46" s="437">
        <v>116000</v>
      </c>
    </row>
    <row r="47" spans="1:7">
      <c r="B47" s="437" t="s">
        <v>1920</v>
      </c>
      <c r="C47" s="437" t="s">
        <v>1921</v>
      </c>
      <c r="D47" s="443">
        <v>2742000</v>
      </c>
      <c r="E47" s="437" t="s">
        <v>1922</v>
      </c>
      <c r="F47" s="437" t="s">
        <v>1916</v>
      </c>
      <c r="G47" s="437">
        <v>158000</v>
      </c>
    </row>
    <row r="48" spans="1:7">
      <c r="B48" s="437" t="s">
        <v>1923</v>
      </c>
      <c r="C48" s="437" t="s">
        <v>1924</v>
      </c>
      <c r="D48" s="443">
        <v>876000</v>
      </c>
      <c r="E48" s="437" t="s">
        <v>1925</v>
      </c>
      <c r="F48" s="437" t="s">
        <v>1916</v>
      </c>
      <c r="G48" s="437">
        <v>24000</v>
      </c>
    </row>
    <row r="49" spans="2:7">
      <c r="B49" s="437" t="s">
        <v>1926</v>
      </c>
      <c r="C49" s="437" t="s">
        <v>1927</v>
      </c>
      <c r="D49" s="443">
        <v>895000</v>
      </c>
      <c r="E49" s="437" t="s">
        <v>1928</v>
      </c>
      <c r="F49" s="437" t="s">
        <v>1916</v>
      </c>
      <c r="G49" s="437">
        <v>5000</v>
      </c>
    </row>
    <row r="50" spans="2:7">
      <c r="B50" s="437" t="s">
        <v>1929</v>
      </c>
      <c r="C50" s="437" t="s">
        <v>1930</v>
      </c>
      <c r="D50" s="443">
        <v>702000</v>
      </c>
      <c r="E50" s="437" t="s">
        <v>1931</v>
      </c>
      <c r="F50" s="437" t="s">
        <v>1916</v>
      </c>
      <c r="G50" s="437">
        <v>198000</v>
      </c>
    </row>
    <row r="51" spans="2:7" ht="15.75" thickBot="1">
      <c r="B51" s="435" t="s">
        <v>1932</v>
      </c>
      <c r="C51" s="435"/>
      <c r="D51" s="435"/>
      <c r="E51" s="435"/>
      <c r="F51" s="435"/>
      <c r="G51" s="435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ADFF2-CF0F-4F5F-9FD2-90DDD7D156A0}">
  <sheetPr>
    <tabColor rgb="FF0070C0"/>
  </sheetPr>
  <dimension ref="A1:I28"/>
  <sheetViews>
    <sheetView showGridLines="0" zoomScaleNormal="100" workbookViewId="0">
      <selection activeCell="D25" sqref="D25"/>
    </sheetView>
  </sheetViews>
  <sheetFormatPr defaultColWidth="10.28515625" defaultRowHeight="12.75"/>
  <cols>
    <col min="1" max="1" width="19" style="215" customWidth="1"/>
    <col min="2" max="2" width="35.7109375" style="215" bestFit="1" customWidth="1"/>
    <col min="3" max="3" width="13.42578125" style="215" customWidth="1"/>
    <col min="4" max="4" width="15.140625" style="215" customWidth="1"/>
    <col min="5" max="6" width="14.7109375" style="215" customWidth="1"/>
    <col min="7" max="7" width="14" style="215" customWidth="1"/>
    <col min="8" max="8" width="14.28515625" style="215" customWidth="1"/>
    <col min="9" max="9" width="14.7109375" style="215" customWidth="1"/>
    <col min="10" max="16384" width="10.28515625" style="215"/>
  </cols>
  <sheetData>
    <row r="1" spans="1:9" ht="15.75">
      <c r="A1" s="458" t="s">
        <v>987</v>
      </c>
      <c r="B1" s="458"/>
      <c r="C1" s="458"/>
      <c r="D1" s="458"/>
      <c r="E1" s="458"/>
      <c r="F1" s="458"/>
      <c r="G1" s="458"/>
      <c r="H1" s="458"/>
      <c r="I1" s="458"/>
    </row>
    <row r="3" spans="1:9" ht="63.75">
      <c r="A3" s="216" t="s">
        <v>988</v>
      </c>
      <c r="B3" s="216" t="s">
        <v>989</v>
      </c>
      <c r="C3" s="217" t="s">
        <v>990</v>
      </c>
      <c r="D3" s="217" t="s">
        <v>991</v>
      </c>
      <c r="E3" s="217" t="s">
        <v>992</v>
      </c>
      <c r="F3" s="217" t="s">
        <v>993</v>
      </c>
      <c r="G3" s="217" t="s">
        <v>994</v>
      </c>
      <c r="H3" s="217" t="s">
        <v>995</v>
      </c>
      <c r="I3" s="217" t="s">
        <v>996</v>
      </c>
    </row>
    <row r="4" spans="1:9">
      <c r="A4" s="218">
        <v>0</v>
      </c>
      <c r="B4" s="219" t="s">
        <v>997</v>
      </c>
      <c r="C4" s="220">
        <v>928000</v>
      </c>
      <c r="D4" s="220">
        <v>398000</v>
      </c>
      <c r="E4" s="220">
        <v>180000</v>
      </c>
      <c r="F4" s="220">
        <v>368000</v>
      </c>
      <c r="G4" s="220">
        <v>111000</v>
      </c>
      <c r="H4" s="220">
        <v>108000</v>
      </c>
      <c r="I4" s="220">
        <v>123000</v>
      </c>
    </row>
    <row r="5" spans="1:9">
      <c r="A5" s="218">
        <v>1</v>
      </c>
      <c r="B5" s="219" t="s">
        <v>998</v>
      </c>
      <c r="C5" s="220">
        <v>908000</v>
      </c>
      <c r="D5" s="220">
        <v>151000</v>
      </c>
      <c r="E5" s="220">
        <v>269000</v>
      </c>
      <c r="F5" s="220">
        <v>248000</v>
      </c>
      <c r="G5" s="220">
        <v>139000</v>
      </c>
      <c r="H5" s="220">
        <v>86000</v>
      </c>
      <c r="I5" s="220">
        <v>83000</v>
      </c>
    </row>
    <row r="6" spans="1:9">
      <c r="A6" s="218">
        <v>1</v>
      </c>
      <c r="B6" s="219" t="s">
        <v>999</v>
      </c>
      <c r="C6" s="220">
        <v>801000</v>
      </c>
      <c r="D6" s="220">
        <v>129000</v>
      </c>
      <c r="E6" s="220">
        <v>189000</v>
      </c>
      <c r="F6" s="220">
        <v>308000</v>
      </c>
      <c r="G6" s="220">
        <v>56000</v>
      </c>
      <c r="H6" s="220">
        <v>61000</v>
      </c>
      <c r="I6" s="220">
        <v>23000</v>
      </c>
    </row>
    <row r="7" spans="1:9">
      <c r="A7" s="218">
        <v>0</v>
      </c>
      <c r="B7" s="219" t="s">
        <v>1000</v>
      </c>
      <c r="C7" s="220">
        <v>543000</v>
      </c>
      <c r="D7" s="220">
        <v>275000</v>
      </c>
      <c r="E7" s="220">
        <v>218000</v>
      </c>
      <c r="F7" s="220">
        <v>220000</v>
      </c>
      <c r="G7" s="220">
        <v>54000</v>
      </c>
      <c r="H7" s="220">
        <v>70000</v>
      </c>
      <c r="I7" s="220">
        <v>59000</v>
      </c>
    </row>
    <row r="8" spans="1:9">
      <c r="A8" s="218">
        <v>0</v>
      </c>
      <c r="B8" s="219" t="s">
        <v>1001</v>
      </c>
      <c r="C8" s="220">
        <v>944000</v>
      </c>
      <c r="D8" s="220">
        <v>291000</v>
      </c>
      <c r="E8" s="220">
        <v>252000</v>
      </c>
      <c r="F8" s="220">
        <v>228000</v>
      </c>
      <c r="G8" s="220">
        <v>123000</v>
      </c>
      <c r="H8" s="220">
        <v>141000</v>
      </c>
      <c r="I8" s="220">
        <v>70000</v>
      </c>
    </row>
    <row r="9" spans="1:9">
      <c r="A9" s="218">
        <v>1</v>
      </c>
      <c r="B9" s="219" t="s">
        <v>1002</v>
      </c>
      <c r="C9" s="220">
        <v>848000</v>
      </c>
      <c r="D9" s="220">
        <v>80000</v>
      </c>
      <c r="E9" s="220">
        <v>283000</v>
      </c>
      <c r="F9" s="220">
        <v>285000</v>
      </c>
      <c r="G9" s="220">
        <v>119000</v>
      </c>
      <c r="H9" s="220">
        <v>84000</v>
      </c>
      <c r="I9" s="220">
        <v>37000</v>
      </c>
    </row>
    <row r="10" spans="1:9">
      <c r="A10" s="218">
        <v>1</v>
      </c>
      <c r="B10" s="219" t="s">
        <v>1003</v>
      </c>
      <c r="C10" s="220">
        <v>545000</v>
      </c>
      <c r="D10" s="220">
        <v>203000</v>
      </c>
      <c r="E10" s="220">
        <v>220000</v>
      </c>
      <c r="F10" s="220">
        <v>77000</v>
      </c>
      <c r="G10" s="220">
        <v>54000</v>
      </c>
      <c r="H10" s="220">
        <v>44000</v>
      </c>
      <c r="I10" s="220">
        <v>42000</v>
      </c>
    </row>
    <row r="11" spans="1:9">
      <c r="A11" s="218">
        <v>1</v>
      </c>
      <c r="B11" s="219" t="s">
        <v>1004</v>
      </c>
      <c r="C11" s="220">
        <v>808000</v>
      </c>
      <c r="D11" s="220">
        <v>150000</v>
      </c>
      <c r="E11" s="220">
        <v>113000</v>
      </c>
      <c r="F11" s="220">
        <v>143000</v>
      </c>
      <c r="G11" s="220">
        <v>67000</v>
      </c>
      <c r="H11" s="220">
        <v>101000</v>
      </c>
      <c r="I11" s="220">
        <v>43000</v>
      </c>
    </row>
    <row r="12" spans="1:9">
      <c r="A12" s="218">
        <v>1</v>
      </c>
      <c r="B12" s="219" t="s">
        <v>1005</v>
      </c>
      <c r="C12" s="220">
        <v>638000</v>
      </c>
      <c r="D12" s="220">
        <v>282000</v>
      </c>
      <c r="E12" s="220">
        <v>141000</v>
      </c>
      <c r="F12" s="220">
        <v>160000</v>
      </c>
      <c r="G12" s="220">
        <v>37000</v>
      </c>
      <c r="H12" s="220">
        <v>55000</v>
      </c>
      <c r="I12" s="220">
        <v>64000</v>
      </c>
    </row>
    <row r="13" spans="1:9">
      <c r="A13" s="218">
        <v>1</v>
      </c>
      <c r="B13" s="219" t="s">
        <v>1006</v>
      </c>
      <c r="C13" s="220">
        <v>841000</v>
      </c>
      <c r="D13" s="220">
        <v>214000</v>
      </c>
      <c r="E13" s="220">
        <v>254000</v>
      </c>
      <c r="F13" s="220">
        <v>355000</v>
      </c>
      <c r="G13" s="220">
        <v>130000</v>
      </c>
      <c r="H13" s="220">
        <v>72000</v>
      </c>
      <c r="I13" s="220">
        <v>62000</v>
      </c>
    </row>
    <row r="14" spans="1:9">
      <c r="A14" s="218">
        <v>0</v>
      </c>
      <c r="B14" s="219" t="s">
        <v>1007</v>
      </c>
      <c r="C14" s="220">
        <v>664000</v>
      </c>
      <c r="D14" s="220">
        <v>224000</v>
      </c>
      <c r="E14" s="220">
        <v>271000</v>
      </c>
      <c r="F14" s="220">
        <v>130000</v>
      </c>
      <c r="G14" s="220">
        <v>51000</v>
      </c>
      <c r="H14" s="220">
        <v>79000</v>
      </c>
      <c r="I14" s="220">
        <v>58000</v>
      </c>
    </row>
    <row r="15" spans="1:9">
      <c r="A15" s="218">
        <v>0</v>
      </c>
      <c r="B15" s="219" t="s">
        <v>1008</v>
      </c>
      <c r="C15" s="220">
        <v>546000</v>
      </c>
      <c r="D15" s="220">
        <v>225000</v>
      </c>
      <c r="E15" s="220">
        <v>150000</v>
      </c>
      <c r="F15" s="220">
        <v>33000</v>
      </c>
      <c r="G15" s="220">
        <v>35000</v>
      </c>
      <c r="H15" s="220">
        <v>107000</v>
      </c>
      <c r="I15" s="220">
        <v>63000</v>
      </c>
    </row>
    <row r="16" spans="1:9">
      <c r="A16" s="218">
        <v>0</v>
      </c>
      <c r="B16" s="219" t="s">
        <v>1009</v>
      </c>
      <c r="C16" s="220">
        <v>699000</v>
      </c>
      <c r="D16" s="220">
        <v>101000</v>
      </c>
      <c r="E16" s="220">
        <v>218000</v>
      </c>
      <c r="F16" s="220">
        <v>272000</v>
      </c>
      <c r="G16" s="220">
        <v>43000</v>
      </c>
      <c r="H16" s="220">
        <v>90000</v>
      </c>
      <c r="I16" s="220">
        <v>71000</v>
      </c>
    </row>
    <row r="17" spans="1:9">
      <c r="A17" s="218">
        <v>1</v>
      </c>
      <c r="B17" s="219" t="s">
        <v>1010</v>
      </c>
      <c r="C17" s="220">
        <v>599000</v>
      </c>
      <c r="D17" s="220">
        <v>255000</v>
      </c>
      <c r="E17" s="220">
        <v>202000</v>
      </c>
      <c r="F17" s="220">
        <v>70000</v>
      </c>
      <c r="G17" s="220">
        <v>3000</v>
      </c>
      <c r="H17" s="220">
        <v>75000</v>
      </c>
      <c r="I17" s="220">
        <v>83000</v>
      </c>
    </row>
    <row r="18" spans="1:9">
      <c r="A18" s="218">
        <v>1</v>
      </c>
      <c r="B18" s="219" t="s">
        <v>1011</v>
      </c>
      <c r="C18" s="220">
        <v>903000</v>
      </c>
      <c r="D18" s="220">
        <v>228000</v>
      </c>
      <c r="E18" s="220">
        <v>351000</v>
      </c>
      <c r="F18" s="220">
        <v>240000</v>
      </c>
      <c r="G18" s="220">
        <v>60000</v>
      </c>
      <c r="H18" s="220">
        <v>93000</v>
      </c>
      <c r="I18" s="220">
        <v>80000</v>
      </c>
    </row>
    <row r="19" spans="1:9">
      <c r="A19" s="218">
        <v>1</v>
      </c>
      <c r="B19" s="219" t="s">
        <v>1012</v>
      </c>
      <c r="C19" s="220">
        <v>859000</v>
      </c>
      <c r="D19" s="220">
        <v>303000</v>
      </c>
      <c r="E19" s="220">
        <v>173000</v>
      </c>
      <c r="F19" s="220">
        <v>431000</v>
      </c>
      <c r="G19" s="220">
        <v>60000</v>
      </c>
      <c r="H19" s="220">
        <v>90000</v>
      </c>
      <c r="I19" s="220">
        <v>41000</v>
      </c>
    </row>
    <row r="20" spans="1:9">
      <c r="A20" s="218">
        <v>0</v>
      </c>
      <c r="B20" s="219" t="s">
        <v>1013</v>
      </c>
      <c r="C20" s="220">
        <v>748000</v>
      </c>
      <c r="D20" s="220">
        <v>133000</v>
      </c>
      <c r="E20" s="220">
        <v>427000</v>
      </c>
      <c r="F20" s="220">
        <v>220000</v>
      </c>
      <c r="G20" s="220">
        <v>59000</v>
      </c>
      <c r="H20" s="220">
        <v>40000</v>
      </c>
      <c r="I20" s="220">
        <v>39000</v>
      </c>
    </row>
    <row r="21" spans="1:9">
      <c r="A21" s="218">
        <v>0</v>
      </c>
      <c r="B21" s="219" t="s">
        <v>1014</v>
      </c>
      <c r="C21" s="220">
        <v>668000</v>
      </c>
      <c r="D21" s="220">
        <v>197000</v>
      </c>
      <c r="E21" s="220">
        <v>98000</v>
      </c>
      <c r="F21" s="220">
        <v>214000</v>
      </c>
      <c r="G21" s="220">
        <v>95000</v>
      </c>
      <c r="H21" s="220">
        <v>96000</v>
      </c>
      <c r="I21" s="220">
        <v>74000</v>
      </c>
    </row>
    <row r="22" spans="1:9">
      <c r="A22" s="218">
        <v>1</v>
      </c>
      <c r="B22" s="219" t="s">
        <v>1015</v>
      </c>
      <c r="C22" s="220">
        <v>888000</v>
      </c>
      <c r="D22" s="220">
        <v>313000</v>
      </c>
      <c r="E22" s="220">
        <v>278000</v>
      </c>
      <c r="F22" s="220">
        <v>291000</v>
      </c>
      <c r="G22" s="220">
        <v>66000</v>
      </c>
      <c r="H22" s="220">
        <v>75000</v>
      </c>
      <c r="I22" s="220">
        <v>74000</v>
      </c>
    </row>
    <row r="23" spans="1:9">
      <c r="A23" s="218">
        <v>1</v>
      </c>
      <c r="B23" s="219" t="s">
        <v>1016</v>
      </c>
      <c r="C23" s="220">
        <v>655000</v>
      </c>
      <c r="D23" s="220">
        <v>152000</v>
      </c>
      <c r="E23" s="220">
        <v>211000</v>
      </c>
      <c r="F23" s="220">
        <v>134000</v>
      </c>
      <c r="G23" s="220">
        <v>85000</v>
      </c>
      <c r="H23" s="220">
        <v>59000</v>
      </c>
      <c r="I23" s="220">
        <v>70000</v>
      </c>
    </row>
    <row r="25" spans="1:9">
      <c r="B25" s="221" t="s">
        <v>1017</v>
      </c>
      <c r="D25" s="222">
        <f>SUMPRODUCT($A$4:$A$23,D4:D23)</f>
        <v>2460000</v>
      </c>
      <c r="E25" s="222">
        <f t="shared" ref="E25:I25" si="0">SUMPRODUCT($A$4:$A$23,E4:E23)</f>
        <v>2684000</v>
      </c>
      <c r="F25" s="222">
        <f t="shared" si="0"/>
        <v>2742000</v>
      </c>
      <c r="G25" s="222">
        <f t="shared" si="0"/>
        <v>876000</v>
      </c>
      <c r="H25" s="222">
        <f t="shared" si="0"/>
        <v>895000</v>
      </c>
      <c r="I25" s="222">
        <f t="shared" si="0"/>
        <v>702000</v>
      </c>
    </row>
    <row r="26" spans="1:9">
      <c r="B26" s="221" t="s">
        <v>1018</v>
      </c>
      <c r="D26" s="222">
        <v>2500000</v>
      </c>
      <c r="E26" s="222">
        <v>2800000</v>
      </c>
      <c r="F26" s="222">
        <v>2900000</v>
      </c>
      <c r="G26" s="222">
        <v>900000</v>
      </c>
      <c r="H26" s="222">
        <v>900000</v>
      </c>
      <c r="I26" s="222">
        <v>900000</v>
      </c>
    </row>
    <row r="27" spans="1:9">
      <c r="B27" s="221"/>
    </row>
    <row r="28" spans="1:9">
      <c r="B28" s="223" t="s">
        <v>1019</v>
      </c>
      <c r="C28" s="224">
        <f>SUMPRODUCT(A4:A23,C4:C23)</f>
        <v>9293000</v>
      </c>
    </row>
  </sheetData>
  <mergeCells count="1">
    <mergeCell ref="A1:I1"/>
  </mergeCells>
  <conditionalFormatting sqref="D25:I25">
    <cfRule type="cellIs" dxfId="9" priority="1" stopIfTrue="1" operator="greaterThan">
      <formula>D26</formula>
    </cfRule>
  </conditionalFormatting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D5629-FE41-4AB8-9D42-E5E4C09B36E8}">
  <sheetPr>
    <tabColor rgb="FF0070C0"/>
  </sheetPr>
  <dimension ref="B1:J18"/>
  <sheetViews>
    <sheetView showGridLines="0" workbookViewId="0">
      <selection activeCell="E18" sqref="E18"/>
    </sheetView>
  </sheetViews>
  <sheetFormatPr defaultColWidth="9.140625" defaultRowHeight="15.75"/>
  <cols>
    <col min="1" max="1" width="3.140625" style="171" customWidth="1"/>
    <col min="2" max="2" width="11.5703125" style="171" customWidth="1"/>
    <col min="3" max="7" width="9.7109375" style="171" bestFit="1" customWidth="1"/>
    <col min="8" max="8" width="7.7109375" style="171" customWidth="1"/>
    <col min="9" max="9" width="5.140625" style="171" customWidth="1"/>
    <col min="10" max="10" width="8.42578125" style="171" bestFit="1" customWidth="1"/>
    <col min="11" max="17" width="9.140625" style="171" customWidth="1"/>
    <col min="18" max="16384" width="9.140625" style="171"/>
  </cols>
  <sheetData>
    <row r="1" spans="2:10" ht="23.25">
      <c r="B1" s="170" t="s">
        <v>955</v>
      </c>
    </row>
    <row r="3" spans="2:10" ht="16.5" thickBot="1">
      <c r="B3" s="172" t="s">
        <v>956</v>
      </c>
    </row>
    <row r="4" spans="2:10" ht="17.25" thickTop="1" thickBot="1">
      <c r="B4" s="172"/>
      <c r="C4" s="172" t="s">
        <v>957</v>
      </c>
      <c r="D4" s="172" t="s">
        <v>958</v>
      </c>
      <c r="E4" s="172" t="s">
        <v>959</v>
      </c>
      <c r="F4" s="172" t="s">
        <v>960</v>
      </c>
      <c r="G4" s="172" t="s">
        <v>961</v>
      </c>
    </row>
    <row r="5" spans="2:10" ht="16.5" thickTop="1">
      <c r="B5" s="173" t="s">
        <v>962</v>
      </c>
      <c r="C5" s="174">
        <v>50</v>
      </c>
      <c r="D5" s="174">
        <v>40</v>
      </c>
      <c r="E5" s="174">
        <v>30</v>
      </c>
      <c r="F5" s="174">
        <v>10</v>
      </c>
      <c r="G5" s="175">
        <v>15</v>
      </c>
    </row>
    <row r="6" spans="2:10">
      <c r="B6" s="176" t="s">
        <v>963</v>
      </c>
      <c r="C6" s="177">
        <v>40</v>
      </c>
      <c r="D6" s="177">
        <v>50</v>
      </c>
      <c r="E6" s="177">
        <v>8</v>
      </c>
      <c r="F6" s="177">
        <v>32</v>
      </c>
      <c r="G6" s="178">
        <v>30</v>
      </c>
    </row>
    <row r="9" spans="2:10" ht="17.25">
      <c r="B9" s="179" t="s">
        <v>964</v>
      </c>
    </row>
    <row r="10" spans="2:10">
      <c r="B10" s="180"/>
      <c r="C10" s="181" t="s">
        <v>957</v>
      </c>
      <c r="D10" s="181" t="s">
        <v>958</v>
      </c>
      <c r="E10" s="181" t="s">
        <v>959</v>
      </c>
      <c r="F10" s="181" t="s">
        <v>960</v>
      </c>
      <c r="G10" s="181" t="s">
        <v>961</v>
      </c>
      <c r="H10" s="182" t="s">
        <v>965</v>
      </c>
      <c r="J10" s="183" t="s">
        <v>966</v>
      </c>
    </row>
    <row r="11" spans="2:10">
      <c r="B11" s="184" t="s">
        <v>962</v>
      </c>
      <c r="C11" s="185">
        <v>0</v>
      </c>
      <c r="D11" s="185">
        <v>79.999999811460484</v>
      </c>
      <c r="E11" s="185">
        <v>0</v>
      </c>
      <c r="F11" s="185">
        <v>320.00000018853962</v>
      </c>
      <c r="G11" s="186">
        <v>399.99999999999994</v>
      </c>
      <c r="H11" s="187">
        <f>SUM(C11:G11)</f>
        <v>800</v>
      </c>
      <c r="I11" s="188"/>
      <c r="J11" s="189">
        <v>800</v>
      </c>
    </row>
    <row r="12" spans="2:10">
      <c r="B12" s="184" t="s">
        <v>963</v>
      </c>
      <c r="C12" s="190">
        <v>300</v>
      </c>
      <c r="D12" s="190">
        <v>150.00000037707912</v>
      </c>
      <c r="E12" s="190">
        <v>150.0000001885397</v>
      </c>
      <c r="F12" s="190">
        <v>0</v>
      </c>
      <c r="G12" s="191">
        <v>0</v>
      </c>
      <c r="H12" s="192">
        <f>SUM(C12:G12)</f>
        <v>600.00000056561885</v>
      </c>
      <c r="I12" s="188"/>
      <c r="J12" s="193">
        <v>700</v>
      </c>
    </row>
    <row r="13" spans="2:10">
      <c r="B13" s="194" t="s">
        <v>967</v>
      </c>
      <c r="C13" s="195">
        <f>SUM(C11:C12)</f>
        <v>300</v>
      </c>
      <c r="D13" s="195">
        <f>SUM(D11:D12)</f>
        <v>230.00000018853962</v>
      </c>
      <c r="E13" s="195">
        <f>SUM(E11:E12)</f>
        <v>150.0000001885397</v>
      </c>
      <c r="F13" s="195">
        <f>SUM(F11:F12)</f>
        <v>320.00000018853962</v>
      </c>
      <c r="G13" s="196">
        <f>SUM(G11:G12)</f>
        <v>399.99999999999994</v>
      </c>
      <c r="H13" s="197"/>
      <c r="I13" s="188"/>
      <c r="J13" s="197"/>
    </row>
    <row r="15" spans="2:10">
      <c r="B15" s="198" t="s">
        <v>968</v>
      </c>
      <c r="C15" s="199">
        <v>300</v>
      </c>
      <c r="D15" s="199">
        <v>230</v>
      </c>
      <c r="E15" s="199">
        <v>150</v>
      </c>
      <c r="F15" s="199">
        <v>320</v>
      </c>
      <c r="G15" s="199">
        <v>400</v>
      </c>
      <c r="H15" s="200"/>
      <c r="J15" s="200"/>
    </row>
    <row r="18" spans="2:6">
      <c r="B18" s="201" t="s">
        <v>969</v>
      </c>
      <c r="E18" s="202">
        <f>SUMPRODUCT(C5:G6,C11:G12)</f>
        <v>33100.000014706093</v>
      </c>
      <c r="F18" s="203"/>
    </row>
  </sheetData>
  <conditionalFormatting sqref="C11:G11">
    <cfRule type="expression" dxfId="8" priority="2">
      <formula>SUM($C$11:$G$11)&gt;$J$11</formula>
    </cfRule>
  </conditionalFormatting>
  <conditionalFormatting sqref="C12:G12">
    <cfRule type="expression" dxfId="7" priority="1">
      <formula>SUM($C$12:$G$12)&gt;$J$12</formula>
    </cfRule>
  </conditionalFormatting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7CA63-6F96-4BB1-89C5-97B643819989}">
  <sheetPr>
    <tabColor rgb="FF92D050"/>
  </sheetPr>
  <dimension ref="A1:N22"/>
  <sheetViews>
    <sheetView showGridLines="0" zoomScale="75" zoomScaleNormal="75" workbookViewId="0">
      <selection activeCell="Q10" sqref="Q10"/>
    </sheetView>
  </sheetViews>
  <sheetFormatPr defaultColWidth="9.140625" defaultRowHeight="14.25"/>
  <cols>
    <col min="1" max="1" width="12.28515625" style="264" customWidth="1"/>
    <col min="2" max="13" width="11.7109375" style="264" customWidth="1"/>
    <col min="14" max="14" width="25" style="264" customWidth="1"/>
    <col min="15" max="16384" width="9.140625" style="264"/>
  </cols>
  <sheetData>
    <row r="1" spans="1:14" ht="18">
      <c r="A1" s="262" t="s">
        <v>1135</v>
      </c>
      <c r="B1" s="263"/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</row>
    <row r="2" spans="1:14" ht="18">
      <c r="A2" s="265"/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</row>
    <row r="3" spans="1:14" ht="15">
      <c r="A3" s="266" t="s">
        <v>1136</v>
      </c>
      <c r="B3" s="266" t="s">
        <v>1137</v>
      </c>
      <c r="C3" s="266" t="s">
        <v>1138</v>
      </c>
      <c r="D3" s="266" t="s">
        <v>1139</v>
      </c>
      <c r="E3" s="266" t="s">
        <v>1140</v>
      </c>
      <c r="F3" s="266" t="s">
        <v>1141</v>
      </c>
      <c r="G3" s="266" t="s">
        <v>1142</v>
      </c>
      <c r="H3" s="266" t="s">
        <v>1143</v>
      </c>
      <c r="I3" s="266" t="s">
        <v>1144</v>
      </c>
      <c r="J3" s="266" t="s">
        <v>1145</v>
      </c>
      <c r="K3" s="266" t="s">
        <v>1146</v>
      </c>
      <c r="L3" s="266" t="s">
        <v>1147</v>
      </c>
      <c r="M3" s="266" t="s">
        <v>1148</v>
      </c>
      <c r="N3" s="267" t="s">
        <v>1149</v>
      </c>
    </row>
    <row r="4" spans="1:14" ht="19.5" customHeight="1">
      <c r="A4" s="268">
        <v>2000</v>
      </c>
      <c r="B4" s="269">
        <v>-6.1</v>
      </c>
      <c r="C4" s="269">
        <v>-2.7</v>
      </c>
      <c r="D4" s="269">
        <v>-0.7</v>
      </c>
      <c r="E4" s="269">
        <v>11.1</v>
      </c>
      <c r="F4" s="269">
        <v>10.8</v>
      </c>
      <c r="G4" s="269">
        <v>16.2</v>
      </c>
      <c r="H4" s="269">
        <v>19.3</v>
      </c>
      <c r="I4" s="269">
        <v>16.8</v>
      </c>
      <c r="J4" s="269">
        <v>10</v>
      </c>
      <c r="K4" s="269">
        <v>7.2</v>
      </c>
      <c r="L4" s="269">
        <v>0</v>
      </c>
      <c r="M4" s="269">
        <v>-2.6</v>
      </c>
      <c r="N4" s="270"/>
    </row>
    <row r="5" spans="1:14" ht="19.5" customHeight="1">
      <c r="A5" s="268">
        <v>2001</v>
      </c>
      <c r="B5" s="269">
        <v>-4.3</v>
      </c>
      <c r="C5" s="269">
        <v>-7.2</v>
      </c>
      <c r="D5" s="269">
        <v>-2.1</v>
      </c>
      <c r="E5" s="269">
        <v>11</v>
      </c>
      <c r="F5" s="269">
        <v>11.3</v>
      </c>
      <c r="G5" s="269">
        <v>16.3</v>
      </c>
      <c r="H5" s="269">
        <v>23</v>
      </c>
      <c r="I5" s="269">
        <v>17</v>
      </c>
      <c r="J5" s="269">
        <v>12.2</v>
      </c>
      <c r="K5" s="269">
        <v>4.8</v>
      </c>
      <c r="L5" s="269">
        <v>-0.5</v>
      </c>
      <c r="M5" s="269">
        <v>-10.6</v>
      </c>
      <c r="N5" s="270"/>
    </row>
    <row r="6" spans="1:14" ht="19.5" customHeight="1">
      <c r="A6" s="268">
        <v>2002</v>
      </c>
      <c r="B6" s="269">
        <v>-4.8</v>
      </c>
      <c r="C6" s="269">
        <v>-0.4</v>
      </c>
      <c r="D6" s="269">
        <v>2.2000000000000002</v>
      </c>
      <c r="E6" s="269">
        <v>7.2</v>
      </c>
      <c r="F6" s="269">
        <v>12.7</v>
      </c>
      <c r="G6" s="269">
        <v>17.100000000000001</v>
      </c>
      <c r="H6" s="269">
        <v>22.6</v>
      </c>
      <c r="I6" s="269">
        <v>17</v>
      </c>
      <c r="J6" s="269">
        <v>12</v>
      </c>
      <c r="K6" s="269">
        <v>2.5</v>
      </c>
      <c r="L6" s="269">
        <v>-1.5</v>
      </c>
      <c r="M6" s="269">
        <v>-12.6</v>
      </c>
      <c r="N6" s="270"/>
    </row>
    <row r="7" spans="1:14" ht="19.5" customHeight="1">
      <c r="A7" s="268">
        <v>2003</v>
      </c>
      <c r="B7" s="269">
        <v>-7.4</v>
      </c>
      <c r="C7" s="269">
        <v>-8.6999999999999993</v>
      </c>
      <c r="D7" s="269">
        <v>-2.7</v>
      </c>
      <c r="E7" s="269">
        <v>4.7</v>
      </c>
      <c r="F7" s="269">
        <v>15.5</v>
      </c>
      <c r="G7" s="269">
        <v>12.8</v>
      </c>
      <c r="H7" s="269">
        <v>20.6</v>
      </c>
      <c r="I7" s="269">
        <v>16.899999999999999</v>
      </c>
      <c r="J7" s="269">
        <v>11.3</v>
      </c>
      <c r="K7" s="269">
        <v>5.6</v>
      </c>
      <c r="L7" s="269">
        <v>1.1000000000000001</v>
      </c>
      <c r="M7" s="269">
        <v>-2.1</v>
      </c>
      <c r="N7" s="270"/>
    </row>
    <row r="8" spans="1:14" ht="19.5" customHeight="1">
      <c r="A8" s="268">
        <v>2004</v>
      </c>
      <c r="B8" s="269">
        <v>-6.5</v>
      </c>
      <c r="C8" s="269">
        <v>-7</v>
      </c>
      <c r="D8" s="269">
        <v>1.3</v>
      </c>
      <c r="E8" s="269">
        <v>4.5999999999999996</v>
      </c>
      <c r="F8" s="269">
        <v>11.4</v>
      </c>
      <c r="G8" s="269">
        <v>15.3</v>
      </c>
      <c r="H8" s="269">
        <v>19</v>
      </c>
      <c r="I8" s="269">
        <v>18.399999999999999</v>
      </c>
      <c r="J8" s="269">
        <v>12.1</v>
      </c>
      <c r="K8" s="269">
        <v>5.9</v>
      </c>
      <c r="L8" s="269">
        <v>-1.6</v>
      </c>
      <c r="M8" s="269">
        <v>-2.9</v>
      </c>
      <c r="N8" s="270"/>
    </row>
    <row r="9" spans="1:14" ht="19.5" customHeight="1">
      <c r="A9" s="268">
        <v>2005</v>
      </c>
      <c r="B9" s="269">
        <v>-3</v>
      </c>
      <c r="C9" s="269">
        <v>-8.9</v>
      </c>
      <c r="D9" s="269">
        <v>-6</v>
      </c>
      <c r="E9" s="269">
        <v>7.1</v>
      </c>
      <c r="F9" s="269">
        <v>14.8</v>
      </c>
      <c r="G9" s="269">
        <v>16.5</v>
      </c>
      <c r="H9" s="269">
        <v>19.3</v>
      </c>
      <c r="I9" s="269">
        <v>17.600000000000001</v>
      </c>
      <c r="J9" s="269">
        <v>13.2</v>
      </c>
      <c r="K9" s="269">
        <v>6</v>
      </c>
      <c r="L9" s="269">
        <v>1.4</v>
      </c>
      <c r="M9" s="269">
        <v>-4.0999999999999996</v>
      </c>
      <c r="N9" s="270"/>
    </row>
    <row r="10" spans="1:14" ht="19.5" customHeight="1">
      <c r="A10" s="268">
        <v>2006</v>
      </c>
      <c r="B10" s="269">
        <v>-10.8</v>
      </c>
      <c r="C10" s="269">
        <v>-13.3</v>
      </c>
      <c r="D10" s="269">
        <v>-3.7</v>
      </c>
      <c r="E10" s="269">
        <v>6</v>
      </c>
      <c r="F10" s="269">
        <v>12.4</v>
      </c>
      <c r="G10" s="269">
        <v>18.2</v>
      </c>
      <c r="H10" s="269">
        <v>18</v>
      </c>
      <c r="I10" s="269">
        <v>17.5</v>
      </c>
      <c r="J10" s="269">
        <v>13.3</v>
      </c>
      <c r="K10" s="269">
        <v>7</v>
      </c>
      <c r="L10" s="269">
        <v>0.7</v>
      </c>
      <c r="M10" s="269">
        <v>1.2</v>
      </c>
      <c r="N10" s="270"/>
    </row>
    <row r="11" spans="1:14" ht="19.5" customHeight="1">
      <c r="A11" s="268">
        <v>2007</v>
      </c>
      <c r="B11" s="269">
        <v>-1.6</v>
      </c>
      <c r="C11" s="269">
        <v>-11</v>
      </c>
      <c r="D11" s="269">
        <v>4.4000000000000004</v>
      </c>
      <c r="E11" s="269">
        <v>5.8</v>
      </c>
      <c r="F11" s="269">
        <v>15.9</v>
      </c>
      <c r="G11" s="269">
        <v>17.399999999999999</v>
      </c>
      <c r="H11" s="269">
        <v>18.2</v>
      </c>
      <c r="I11" s="269">
        <v>20.2</v>
      </c>
      <c r="J11" s="269">
        <v>11.8</v>
      </c>
      <c r="K11" s="269">
        <v>7</v>
      </c>
      <c r="L11" s="269">
        <v>-2</v>
      </c>
      <c r="M11" s="269">
        <v>-2</v>
      </c>
      <c r="N11" s="270"/>
    </row>
    <row r="12" spans="1:14" ht="19.5" customHeight="1">
      <c r="A12" s="268">
        <v>2008</v>
      </c>
      <c r="B12" s="269">
        <v>-5.8</v>
      </c>
      <c r="C12" s="269">
        <v>-1.5</v>
      </c>
      <c r="D12" s="269">
        <v>1.8</v>
      </c>
      <c r="E12" s="269">
        <v>9.4</v>
      </c>
      <c r="F12" s="269">
        <v>11.3</v>
      </c>
      <c r="G12" s="269">
        <v>15.6</v>
      </c>
      <c r="H12" s="269">
        <v>19.100000000000001</v>
      </c>
      <c r="I12" s="269">
        <v>17.399999999999999</v>
      </c>
      <c r="J12" s="269">
        <v>10.9</v>
      </c>
      <c r="K12" s="269">
        <v>8.9</v>
      </c>
      <c r="L12" s="269">
        <v>2.2999999999999998</v>
      </c>
      <c r="M12" s="269">
        <v>-1.7</v>
      </c>
      <c r="N12" s="270"/>
    </row>
    <row r="13" spans="1:14" ht="19.5" customHeight="1">
      <c r="A13" s="268">
        <v>2009</v>
      </c>
      <c r="B13" s="269">
        <v>-5.6</v>
      </c>
      <c r="C13" s="269">
        <v>-5.4</v>
      </c>
      <c r="D13" s="269">
        <v>-0.6</v>
      </c>
      <c r="E13" s="269">
        <v>5.0999999999999996</v>
      </c>
      <c r="F13" s="269">
        <v>13.6</v>
      </c>
      <c r="G13" s="269">
        <v>17.3</v>
      </c>
      <c r="H13" s="269">
        <v>18.8</v>
      </c>
      <c r="I13" s="269">
        <v>15.7</v>
      </c>
      <c r="J13" s="269">
        <v>13.8</v>
      </c>
      <c r="K13" s="269">
        <v>5.8</v>
      </c>
      <c r="L13" s="269">
        <v>2.2000000000000002</v>
      </c>
      <c r="M13" s="269">
        <v>-6.5</v>
      </c>
      <c r="N13" s="270"/>
    </row>
    <row r="14" spans="1:14" ht="19.5" customHeight="1">
      <c r="A14" s="268">
        <v>2010</v>
      </c>
      <c r="B14" s="269">
        <v>-14.5</v>
      </c>
      <c r="C14" s="269">
        <v>-8.4</v>
      </c>
      <c r="D14" s="269">
        <v>-1.1000000000000001</v>
      </c>
      <c r="E14" s="269">
        <v>8.3000000000000007</v>
      </c>
      <c r="F14" s="269">
        <v>16.7</v>
      </c>
      <c r="G14" s="269">
        <v>18.8</v>
      </c>
      <c r="H14" s="269">
        <v>26.1</v>
      </c>
      <c r="I14" s="269">
        <v>21.7</v>
      </c>
      <c r="J14" s="269">
        <v>11.7</v>
      </c>
      <c r="K14" s="269">
        <v>3.8</v>
      </c>
      <c r="L14" s="269">
        <v>2.7</v>
      </c>
      <c r="M14" s="269">
        <v>-7.6</v>
      </c>
      <c r="N14" s="270"/>
    </row>
    <row r="15" spans="1:14" ht="19.5" customHeight="1">
      <c r="A15" s="268">
        <v>2011</v>
      </c>
      <c r="B15" s="269">
        <v>-7.5</v>
      </c>
      <c r="C15" s="269">
        <v>-11</v>
      </c>
      <c r="D15" s="269">
        <v>-2</v>
      </c>
      <c r="E15" s="269">
        <v>6.4</v>
      </c>
      <c r="F15" s="269">
        <v>14.7</v>
      </c>
      <c r="G15" s="269">
        <v>19.100000000000001</v>
      </c>
      <c r="H15" s="269">
        <v>23.4</v>
      </c>
      <c r="I15" s="269">
        <v>18.7</v>
      </c>
      <c r="J15" s="269">
        <v>12.1</v>
      </c>
      <c r="K15" s="269">
        <v>6.6</v>
      </c>
      <c r="L15" s="269">
        <v>0.2</v>
      </c>
      <c r="M15" s="269">
        <v>-0.1</v>
      </c>
      <c r="N15" s="270"/>
    </row>
    <row r="16" spans="1:14" ht="19.5" customHeight="1">
      <c r="A16" s="268">
        <v>2012</v>
      </c>
      <c r="B16" s="269">
        <v>-6.8</v>
      </c>
      <c r="C16" s="269">
        <v>-11.7</v>
      </c>
      <c r="D16" s="269">
        <v>-3.1</v>
      </c>
      <c r="E16" s="269">
        <v>8.1999999999999993</v>
      </c>
      <c r="F16" s="269">
        <v>15.1</v>
      </c>
      <c r="G16" s="269">
        <v>17.100000000000001</v>
      </c>
      <c r="H16" s="269">
        <v>20.9</v>
      </c>
      <c r="I16" s="269">
        <v>17.7</v>
      </c>
      <c r="J16" s="269">
        <v>12.9</v>
      </c>
      <c r="K16" s="269">
        <v>6.5</v>
      </c>
      <c r="L16" s="269">
        <v>1.6</v>
      </c>
      <c r="M16" s="269">
        <v>-8.6</v>
      </c>
      <c r="N16" s="270"/>
    </row>
    <row r="17" spans="1:13" ht="33.75" customHeight="1">
      <c r="A17" s="267" t="s">
        <v>1150</v>
      </c>
      <c r="B17" s="270"/>
      <c r="C17" s="270"/>
      <c r="D17" s="270"/>
      <c r="E17" s="270"/>
      <c r="F17" s="270"/>
      <c r="G17" s="270"/>
      <c r="H17" s="270"/>
      <c r="I17" s="270"/>
      <c r="J17" s="270"/>
      <c r="K17" s="270"/>
      <c r="L17" s="270"/>
      <c r="M17" s="270"/>
    </row>
    <row r="22" spans="1:13">
      <c r="A22" s="264" t="s">
        <v>1151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140478DA-8AAB-451B-AC69-798C390C2F1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'13.1-СПАРКЛАЙНЫ'!B4:M4</xm:f>
              <xm:sqref>N4</xm:sqref>
            </x14:sparkline>
          </x14:sparklines>
        </x14:sparklineGroup>
        <x14:sparklineGroup displayEmptyCellsAs="gap" markers="1" xr2:uid="{11DA1386-BB2D-4D9D-AB1A-D6768475E5E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'13.1-СПАРКЛАЙНЫ'!B9:M9</xm:f>
              <xm:sqref>N9</xm:sqref>
            </x14:sparkline>
          </x14:sparklines>
        </x14:sparklineGroup>
        <x14:sparklineGroup displayEmptyCellsAs="gap" xr2:uid="{D6DAB4C2-E2A3-4566-BA50-887AB34765B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'13.1-СПАРКЛАЙНЫ'!B6:M6</xm:f>
              <xm:sqref>N6</xm:sqref>
            </x14:sparkline>
          </x14:sparklines>
        </x14:sparklineGroup>
        <x14:sparklineGroup type="column" displayEmptyCellsAs="gap" high="1" low="1" negative="1" xr2:uid="{EA0305A2-5539-41C3-A880-46913B68CD2D}">
          <x14:colorSeries theme="4"/>
          <x14:colorNegative theme="5"/>
          <x14:colorAxis rgb="FF000000"/>
          <x14:colorMarkers theme="4" tint="-0.249977111117893"/>
          <x14:colorFirst theme="4" tint="-0.249977111117893"/>
          <x14:colorLast theme="4" tint="-0.249977111117893"/>
          <x14:colorHigh theme="4" tint="-0.249977111117893"/>
          <x14:colorLow theme="4" tint="-0.249977111117893"/>
          <x14:sparklines>
            <x14:sparkline>
              <xm:f>'13.1-СПАРКЛАЙНЫ'!B4:B16</xm:f>
              <xm:sqref>B17</xm:sqref>
            </x14:sparkline>
            <x14:sparkline>
              <xm:f>'13.1-СПАРКЛАЙНЫ'!C4:C16</xm:f>
              <xm:sqref>C17</xm:sqref>
            </x14:sparkline>
            <x14:sparkline>
              <xm:f>'13.1-СПАРКЛАЙНЫ'!D4:D16</xm:f>
              <xm:sqref>D17</xm:sqref>
            </x14:sparkline>
            <x14:sparkline>
              <xm:f>'13.1-СПАРКЛАЙНЫ'!E4:E16</xm:f>
              <xm:sqref>E17</xm:sqref>
            </x14:sparkline>
            <x14:sparkline>
              <xm:f>'13.1-СПАРКЛАЙНЫ'!F4:F16</xm:f>
              <xm:sqref>F17</xm:sqref>
            </x14:sparkline>
            <x14:sparkline>
              <xm:f>'13.1-СПАРКЛАЙНЫ'!G4:G16</xm:f>
              <xm:sqref>G17</xm:sqref>
            </x14:sparkline>
            <x14:sparkline>
              <xm:f>'13.1-СПАРКЛАЙНЫ'!H4:H16</xm:f>
              <xm:sqref>H17</xm:sqref>
            </x14:sparkline>
            <x14:sparkline>
              <xm:f>'13.1-СПАРКЛАЙНЫ'!I4:I16</xm:f>
              <xm:sqref>I17</xm:sqref>
            </x14:sparkline>
            <x14:sparkline>
              <xm:f>'13.1-СПАРКЛАЙНЫ'!J4:J16</xm:f>
              <xm:sqref>J17</xm:sqref>
            </x14:sparkline>
            <x14:sparkline>
              <xm:f>'13.1-СПАРКЛАЙНЫ'!K4:K16</xm:f>
              <xm:sqref>K17</xm:sqref>
            </x14:sparkline>
            <x14:sparkline>
              <xm:f>'13.1-СПАРКЛАЙНЫ'!L4:L16</xm:f>
              <xm:sqref>L17</xm:sqref>
            </x14:sparkline>
            <x14:sparkline>
              <xm:f>'13.1-СПАРКЛАЙНЫ'!M4:M16</xm:f>
              <xm:sqref>M17</xm:sqref>
            </x14:sparkline>
          </x14:sparklines>
        </x14:sparklineGroup>
        <x14:sparklineGroup displayEmptyCellsAs="gap" xr2:uid="{5959D639-F2D4-4216-9B6D-2CC1B82BDF3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'13.1-СПАРКЛАЙНЫ'!B5:M5</xm:f>
              <xm:sqref>N5</xm:sqref>
            </x14:sparkline>
            <x14:sparkline>
              <xm:f>'13.1-СПАРКЛАЙНЫ'!B7:M7</xm:f>
              <xm:sqref>N7</xm:sqref>
            </x14:sparkline>
            <x14:sparkline>
              <xm:f>'13.1-СПАРКЛАЙНЫ'!B8:M8</xm:f>
              <xm:sqref>N8</xm:sqref>
            </x14:sparkline>
            <x14:sparkline>
              <xm:f>'13.1-СПАРКЛАЙНЫ'!B10:M10</xm:f>
              <xm:sqref>N10</xm:sqref>
            </x14:sparkline>
            <x14:sparkline>
              <xm:f>'13.1-СПАРКЛАЙНЫ'!B11:M11</xm:f>
              <xm:sqref>N11</xm:sqref>
            </x14:sparkline>
            <x14:sparkline>
              <xm:f>'13.1-СПАРКЛАЙНЫ'!B12:M12</xm:f>
              <xm:sqref>N12</xm:sqref>
            </x14:sparkline>
            <x14:sparkline>
              <xm:f>'13.1-СПАРКЛАЙНЫ'!B13:M13</xm:f>
              <xm:sqref>N13</xm:sqref>
            </x14:sparkline>
            <x14:sparkline>
              <xm:f>'13.1-СПАРКЛАЙНЫ'!B14:M14</xm:f>
              <xm:sqref>N14</xm:sqref>
            </x14:sparkline>
            <x14:sparkline>
              <xm:f>'13.1-СПАРКЛАЙНЫ'!B15:M15</xm:f>
              <xm:sqref>N15</xm:sqref>
            </x14:sparkline>
            <x14:sparkline>
              <xm:f>'13.1-СПАРКЛАЙНЫ'!B16:M16</xm:f>
              <xm:sqref>N16</xm:sqref>
            </x14:sparkline>
          </x14:sparklines>
        </x14:sparklineGroup>
      </x14:sparklineGroup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9DE2C-9888-4C40-8EC2-41875586E405}">
  <sheetPr>
    <tabColor rgb="FF92D050"/>
  </sheetPr>
  <dimension ref="B1:G15"/>
  <sheetViews>
    <sheetView showGridLines="0" zoomScaleNormal="100" workbookViewId="0">
      <selection activeCell="D16" sqref="D16"/>
    </sheetView>
  </sheetViews>
  <sheetFormatPr defaultColWidth="9.140625" defaultRowHeight="14.25"/>
  <cols>
    <col min="1" max="1" width="9.140625" style="264"/>
    <col min="2" max="2" width="10.7109375" style="264" customWidth="1"/>
    <col min="3" max="3" width="20.5703125" style="264" customWidth="1"/>
    <col min="4" max="4" width="21.5703125" style="264" customWidth="1"/>
    <col min="5" max="16384" width="9.140625" style="264"/>
  </cols>
  <sheetData>
    <row r="1" spans="2:7" ht="18">
      <c r="B1" s="262" t="s">
        <v>1152</v>
      </c>
      <c r="G1" s="264" t="s">
        <v>1151</v>
      </c>
    </row>
    <row r="3" spans="2:7" ht="15" thickBot="1">
      <c r="B3" s="264" t="s">
        <v>1153</v>
      </c>
      <c r="C3" s="264" t="s">
        <v>1154</v>
      </c>
      <c r="D3" s="264" t="s">
        <v>1155</v>
      </c>
    </row>
    <row r="4" spans="2:7" ht="15" thickTop="1">
      <c r="B4" s="271" t="s">
        <v>1137</v>
      </c>
      <c r="C4" s="272">
        <v>309510</v>
      </c>
      <c r="D4" s="272">
        <v>619245</v>
      </c>
    </row>
    <row r="5" spans="2:7">
      <c r="B5" s="273" t="s">
        <v>1138</v>
      </c>
      <c r="C5" s="274">
        <v>290445</v>
      </c>
      <c r="D5" s="274">
        <v>616650</v>
      </c>
    </row>
    <row r="6" spans="2:7">
      <c r="B6" s="273" t="s">
        <v>1139</v>
      </c>
      <c r="C6" s="274">
        <v>287985</v>
      </c>
      <c r="D6" s="274">
        <v>585645</v>
      </c>
    </row>
    <row r="7" spans="2:7">
      <c r="B7" s="273" t="s">
        <v>1140</v>
      </c>
      <c r="C7" s="274">
        <v>314340</v>
      </c>
      <c r="D7" s="274">
        <v>578565</v>
      </c>
    </row>
    <row r="8" spans="2:7">
      <c r="B8" s="273" t="s">
        <v>1141</v>
      </c>
      <c r="C8" s="274">
        <v>316185</v>
      </c>
      <c r="D8" s="274">
        <v>568185</v>
      </c>
    </row>
    <row r="9" spans="2:7">
      <c r="B9" s="273" t="s">
        <v>1142</v>
      </c>
      <c r="C9" s="274">
        <v>322620</v>
      </c>
      <c r="D9" s="274">
        <v>517335</v>
      </c>
    </row>
    <row r="10" spans="2:7">
      <c r="B10" s="273" t="s">
        <v>1143</v>
      </c>
      <c r="C10" s="274">
        <v>277530</v>
      </c>
      <c r="D10" s="274">
        <v>470235</v>
      </c>
    </row>
    <row r="11" spans="2:7">
      <c r="B11" s="273" t="s">
        <v>1144</v>
      </c>
      <c r="C11" s="274">
        <v>419545</v>
      </c>
      <c r="D11" s="274">
        <v>478260</v>
      </c>
    </row>
    <row r="12" spans="2:7">
      <c r="B12" s="273" t="s">
        <v>1145</v>
      </c>
      <c r="C12" s="274">
        <v>296880</v>
      </c>
      <c r="D12" s="274">
        <v>483510</v>
      </c>
    </row>
    <row r="13" spans="2:7">
      <c r="B13" s="273" t="s">
        <v>1146</v>
      </c>
      <c r="C13" s="274">
        <v>374145</v>
      </c>
      <c r="D13" s="274">
        <v>460815</v>
      </c>
    </row>
    <row r="14" spans="2:7">
      <c r="B14" s="273" t="s">
        <v>1147</v>
      </c>
      <c r="C14" s="274">
        <v>350725</v>
      </c>
      <c r="D14" s="274">
        <v>407115</v>
      </c>
    </row>
    <row r="15" spans="2:7">
      <c r="B15" s="273" t="s">
        <v>1148</v>
      </c>
      <c r="C15" s="274">
        <v>360000</v>
      </c>
      <c r="D15" s="274">
        <v>400000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4139-7318-4100-8280-3CA6544CB3E0}">
  <sheetPr>
    <tabColor rgb="FF92D050"/>
  </sheetPr>
  <dimension ref="B1:I10"/>
  <sheetViews>
    <sheetView showGridLines="0" zoomScaleNormal="100" workbookViewId="0">
      <selection activeCell="G2" sqref="G2"/>
    </sheetView>
  </sheetViews>
  <sheetFormatPr defaultColWidth="9.140625" defaultRowHeight="14.25"/>
  <cols>
    <col min="1" max="1" width="9.140625" style="264"/>
    <col min="2" max="2" width="14.85546875" style="264" customWidth="1"/>
    <col min="3" max="3" width="15" style="264" bestFit="1" customWidth="1"/>
    <col min="4" max="4" width="22.5703125" style="264" customWidth="1"/>
    <col min="5" max="5" width="10.42578125" style="264" customWidth="1"/>
    <col min="6" max="6" width="12.5703125" style="264" customWidth="1"/>
    <col min="7" max="16384" width="9.140625" style="264"/>
  </cols>
  <sheetData>
    <row r="1" spans="2:9" ht="18">
      <c r="B1" s="262" t="s">
        <v>1156</v>
      </c>
      <c r="I1" s="264" t="s">
        <v>1151</v>
      </c>
    </row>
    <row r="3" spans="2:9" ht="23.25" customHeight="1">
      <c r="B3" s="459" t="s">
        <v>1157</v>
      </c>
      <c r="C3" s="459" t="s">
        <v>1158</v>
      </c>
      <c r="D3" s="461" t="s">
        <v>1159</v>
      </c>
      <c r="E3" s="463" t="s">
        <v>1160</v>
      </c>
      <c r="F3" s="464"/>
    </row>
    <row r="4" spans="2:9" ht="21" customHeight="1">
      <c r="B4" s="460"/>
      <c r="C4" s="460"/>
      <c r="D4" s="462"/>
      <c r="E4" s="275" t="s">
        <v>1161</v>
      </c>
      <c r="F4" s="275" t="s">
        <v>1162</v>
      </c>
    </row>
    <row r="5" spans="2:9">
      <c r="B5" s="276" t="s">
        <v>1163</v>
      </c>
      <c r="C5" s="277">
        <v>42730</v>
      </c>
      <c r="D5" s="270">
        <v>81</v>
      </c>
      <c r="E5" s="270">
        <v>60</v>
      </c>
      <c r="F5" s="270">
        <v>60</v>
      </c>
    </row>
    <row r="6" spans="2:9">
      <c r="B6" s="276" t="s">
        <v>1164</v>
      </c>
      <c r="C6" s="277">
        <v>34612</v>
      </c>
      <c r="D6" s="270">
        <v>79</v>
      </c>
      <c r="E6" s="270">
        <v>65</v>
      </c>
      <c r="F6" s="270">
        <v>65</v>
      </c>
    </row>
    <row r="7" spans="2:9">
      <c r="B7" s="276" t="s">
        <v>1165</v>
      </c>
      <c r="C7" s="277">
        <v>24623</v>
      </c>
      <c r="D7" s="270">
        <v>78</v>
      </c>
      <c r="E7" s="270">
        <v>67</v>
      </c>
      <c r="F7" s="270">
        <v>67</v>
      </c>
    </row>
    <row r="8" spans="2:9">
      <c r="B8" s="276" t="s">
        <v>1166</v>
      </c>
      <c r="C8" s="277">
        <v>21119</v>
      </c>
      <c r="D8" s="270">
        <v>79</v>
      </c>
      <c r="E8" s="270">
        <v>65</v>
      </c>
      <c r="F8" s="270">
        <v>60</v>
      </c>
    </row>
    <row r="9" spans="2:9">
      <c r="B9" s="276" t="s">
        <v>1167</v>
      </c>
      <c r="C9" s="277">
        <v>9637</v>
      </c>
      <c r="D9" s="270">
        <v>72</v>
      </c>
      <c r="E9" s="270">
        <v>60</v>
      </c>
      <c r="F9" s="270">
        <v>55</v>
      </c>
    </row>
    <row r="10" spans="2:9">
      <c r="B10" s="276" t="s">
        <v>1168</v>
      </c>
      <c r="C10" s="277">
        <v>8250</v>
      </c>
      <c r="D10" s="270">
        <v>66</v>
      </c>
      <c r="E10" s="270">
        <v>60</v>
      </c>
      <c r="F10" s="270">
        <v>55</v>
      </c>
    </row>
  </sheetData>
  <mergeCells count="4">
    <mergeCell ref="B3:B4"/>
    <mergeCell ref="C3:C4"/>
    <mergeCell ref="D3:D4"/>
    <mergeCell ref="E3:F3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BD955-D1D2-4D71-B04D-5172F955787A}">
  <sheetPr>
    <tabColor rgb="FF92D050"/>
  </sheetPr>
  <dimension ref="B1:K8"/>
  <sheetViews>
    <sheetView showGridLines="0" topLeftCell="A2" zoomScaleNormal="100" workbookViewId="0">
      <selection activeCell="K21" sqref="K21"/>
    </sheetView>
  </sheetViews>
  <sheetFormatPr defaultColWidth="9.140625" defaultRowHeight="14.25"/>
  <cols>
    <col min="1" max="1" width="9.140625" style="264"/>
    <col min="2" max="2" width="15" style="264" customWidth="1"/>
    <col min="3" max="3" width="7.28515625" style="264" bestFit="1" customWidth="1"/>
    <col min="4" max="4" width="11.85546875" style="264" bestFit="1" customWidth="1"/>
    <col min="5" max="5" width="10.7109375" style="264" bestFit="1" customWidth="1"/>
    <col min="6" max="6" width="13.140625" style="264" bestFit="1" customWidth="1"/>
    <col min="7" max="7" width="12.42578125" style="264" bestFit="1" customWidth="1"/>
    <col min="8" max="8" width="6.85546875" style="264" bestFit="1" customWidth="1"/>
    <col min="9" max="16384" width="9.140625" style="264"/>
  </cols>
  <sheetData>
    <row r="1" spans="2:11" ht="18">
      <c r="B1" s="262" t="s">
        <v>1169</v>
      </c>
      <c r="K1" s="264" t="s">
        <v>1151</v>
      </c>
    </row>
    <row r="3" spans="2:11" ht="15">
      <c r="B3" s="278" t="s">
        <v>1170</v>
      </c>
      <c r="C3" s="278" t="s">
        <v>1171</v>
      </c>
      <c r="D3" s="278" t="s">
        <v>1172</v>
      </c>
      <c r="E3" s="278" t="s">
        <v>1173</v>
      </c>
      <c r="F3" s="278" t="s">
        <v>1174</v>
      </c>
      <c r="G3" s="278" t="s">
        <v>1175</v>
      </c>
      <c r="H3" s="278" t="s">
        <v>965</v>
      </c>
    </row>
    <row r="4" spans="2:11">
      <c r="B4" s="276" t="s">
        <v>1176</v>
      </c>
      <c r="C4" s="276">
        <v>650</v>
      </c>
      <c r="D4" s="276">
        <v>572</v>
      </c>
      <c r="E4" s="276">
        <v>350</v>
      </c>
      <c r="F4" s="276">
        <v>305</v>
      </c>
      <c r="G4" s="276">
        <v>645</v>
      </c>
      <c r="H4" s="276">
        <f>SUM(C4:G4)</f>
        <v>2522</v>
      </c>
    </row>
    <row r="5" spans="2:11">
      <c r="B5" s="276" t="s">
        <v>1027</v>
      </c>
      <c r="C5" s="276">
        <v>1020</v>
      </c>
      <c r="D5" s="276">
        <v>1890</v>
      </c>
      <c r="E5" s="276">
        <v>1065</v>
      </c>
      <c r="F5" s="276">
        <v>457</v>
      </c>
      <c r="G5" s="276">
        <v>908</v>
      </c>
      <c r="H5" s="276">
        <f>SUM(C5:G5)</f>
        <v>5340</v>
      </c>
    </row>
    <row r="6" spans="2:11">
      <c r="B6" s="276" t="s">
        <v>1025</v>
      </c>
      <c r="C6" s="276">
        <v>329</v>
      </c>
      <c r="D6" s="276">
        <v>500</v>
      </c>
      <c r="E6" s="276">
        <v>690</v>
      </c>
      <c r="F6" s="276">
        <v>1087</v>
      </c>
      <c r="G6" s="276">
        <v>2500</v>
      </c>
      <c r="H6" s="276">
        <f>SUM(C6:G6)</f>
        <v>5106</v>
      </c>
    </row>
    <row r="7" spans="2:11">
      <c r="B7" s="276" t="s">
        <v>1177</v>
      </c>
      <c r="C7" s="276">
        <v>290</v>
      </c>
      <c r="D7" s="276">
        <v>360</v>
      </c>
      <c r="E7" s="276">
        <v>400</v>
      </c>
      <c r="F7" s="276">
        <v>530</v>
      </c>
      <c r="G7" s="276">
        <v>289</v>
      </c>
      <c r="H7" s="276">
        <f>SUM(C7:G7)</f>
        <v>1869</v>
      </c>
    </row>
    <row r="8" spans="2:11">
      <c r="B8" s="276" t="s">
        <v>1178</v>
      </c>
      <c r="C8" s="276">
        <v>510</v>
      </c>
      <c r="D8" s="276">
        <v>600</v>
      </c>
      <c r="E8" s="276">
        <v>1000</v>
      </c>
      <c r="F8" s="276">
        <v>300</v>
      </c>
      <c r="G8" s="276">
        <v>700</v>
      </c>
      <c r="H8" s="276">
        <f>SUM(C8:G8)</f>
        <v>3110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5F066-3CEE-44D7-877B-35E72EE51416}">
  <sheetPr>
    <tabColor rgb="FF92D050"/>
  </sheetPr>
  <dimension ref="B1:F18"/>
  <sheetViews>
    <sheetView showGridLines="0" zoomScaleNormal="100" workbookViewId="0">
      <selection activeCell="D18" sqref="D18"/>
    </sheetView>
  </sheetViews>
  <sheetFormatPr defaultColWidth="9.140625" defaultRowHeight="14.25"/>
  <cols>
    <col min="1" max="1" width="4.28515625" style="264" customWidth="1"/>
    <col min="2" max="2" width="36" style="264" customWidth="1"/>
    <col min="3" max="3" width="12.28515625" style="264" customWidth="1"/>
    <col min="4" max="4" width="16.140625" style="264" bestFit="1" customWidth="1"/>
    <col min="5" max="5" width="11.140625" style="264" bestFit="1" customWidth="1"/>
    <col min="6" max="6" width="12.42578125" style="264" customWidth="1"/>
    <col min="7" max="7" width="11.28515625" style="264" bestFit="1" customWidth="1"/>
    <col min="8" max="16384" width="9.140625" style="264"/>
  </cols>
  <sheetData>
    <row r="1" spans="2:6" ht="18">
      <c r="B1" s="262" t="s">
        <v>1179</v>
      </c>
    </row>
    <row r="3" spans="2:6" ht="15">
      <c r="B3" s="278" t="s">
        <v>1180</v>
      </c>
      <c r="C3" s="278" t="s">
        <v>1181</v>
      </c>
      <c r="D3" s="278" t="s">
        <v>1182</v>
      </c>
      <c r="E3" s="278" t="s">
        <v>1183</v>
      </c>
      <c r="F3" s="278" t="s">
        <v>1184</v>
      </c>
    </row>
    <row r="4" spans="2:6">
      <c r="B4" s="276" t="s">
        <v>1185</v>
      </c>
      <c r="C4" s="279">
        <v>41404</v>
      </c>
      <c r="D4" s="270">
        <v>1</v>
      </c>
      <c r="E4" s="270">
        <v>0</v>
      </c>
      <c r="F4" s="280">
        <f t="shared" ref="F4:F15" si="0">C4+D4-1</f>
        <v>41404</v>
      </c>
    </row>
    <row r="5" spans="2:6">
      <c r="B5" s="276" t="s">
        <v>1186</v>
      </c>
      <c r="C5" s="280">
        <f t="shared" ref="C5:C15" si="1">F4+E5+1</f>
        <v>41405</v>
      </c>
      <c r="D5" s="270">
        <v>10</v>
      </c>
      <c r="E5" s="270">
        <v>0</v>
      </c>
      <c r="F5" s="280">
        <f t="shared" si="0"/>
        <v>41414</v>
      </c>
    </row>
    <row r="6" spans="2:6">
      <c r="B6" s="276" t="s">
        <v>1187</v>
      </c>
      <c r="C6" s="280">
        <f t="shared" si="1"/>
        <v>41418</v>
      </c>
      <c r="D6" s="270">
        <v>7</v>
      </c>
      <c r="E6" s="270">
        <v>3</v>
      </c>
      <c r="F6" s="280">
        <f t="shared" si="0"/>
        <v>41424</v>
      </c>
    </row>
    <row r="7" spans="2:6">
      <c r="B7" s="276" t="s">
        <v>1188</v>
      </c>
      <c r="C7" s="280">
        <f t="shared" si="1"/>
        <v>41425</v>
      </c>
      <c r="D7" s="270">
        <v>15</v>
      </c>
      <c r="E7" s="270">
        <v>0</v>
      </c>
      <c r="F7" s="280">
        <f t="shared" si="0"/>
        <v>41439</v>
      </c>
    </row>
    <row r="8" spans="2:6">
      <c r="B8" s="276" t="s">
        <v>1189</v>
      </c>
      <c r="C8" s="280">
        <f t="shared" si="1"/>
        <v>41435</v>
      </c>
      <c r="D8" s="270">
        <v>24</v>
      </c>
      <c r="E8" s="270">
        <v>-5</v>
      </c>
      <c r="F8" s="280">
        <f t="shared" si="0"/>
        <v>41458</v>
      </c>
    </row>
    <row r="9" spans="2:6">
      <c r="B9" s="276" t="s">
        <v>1190</v>
      </c>
      <c r="C9" s="280">
        <f t="shared" si="1"/>
        <v>41463</v>
      </c>
      <c r="D9" s="270">
        <v>12</v>
      </c>
      <c r="E9" s="270">
        <v>4</v>
      </c>
      <c r="F9" s="280">
        <f t="shared" si="0"/>
        <v>41474</v>
      </c>
    </row>
    <row r="10" spans="2:6">
      <c r="B10" s="276" t="s">
        <v>1191</v>
      </c>
      <c r="C10" s="280">
        <f t="shared" si="1"/>
        <v>41472</v>
      </c>
      <c r="D10" s="270">
        <v>14</v>
      </c>
      <c r="E10" s="270">
        <v>-3</v>
      </c>
      <c r="F10" s="280">
        <f t="shared" si="0"/>
        <v>41485</v>
      </c>
    </row>
    <row r="11" spans="2:6">
      <c r="B11" s="276" t="s">
        <v>1192</v>
      </c>
      <c r="C11" s="280">
        <f t="shared" si="1"/>
        <v>41486</v>
      </c>
      <c r="D11" s="270">
        <v>4</v>
      </c>
      <c r="E11" s="270">
        <v>0</v>
      </c>
      <c r="F11" s="280">
        <f t="shared" si="0"/>
        <v>41489</v>
      </c>
    </row>
    <row r="12" spans="2:6">
      <c r="B12" s="276" t="s">
        <v>1193</v>
      </c>
      <c r="C12" s="280">
        <f t="shared" si="1"/>
        <v>41490</v>
      </c>
      <c r="D12" s="270">
        <v>10</v>
      </c>
      <c r="E12" s="270">
        <v>0</v>
      </c>
      <c r="F12" s="280">
        <f t="shared" si="0"/>
        <v>41499</v>
      </c>
    </row>
    <row r="13" spans="2:6">
      <c r="B13" s="276" t="s">
        <v>1194</v>
      </c>
      <c r="C13" s="280">
        <f t="shared" si="1"/>
        <v>41498</v>
      </c>
      <c r="D13" s="270">
        <v>12</v>
      </c>
      <c r="E13" s="270">
        <v>-2</v>
      </c>
      <c r="F13" s="280">
        <f t="shared" si="0"/>
        <v>41509</v>
      </c>
    </row>
    <row r="14" spans="2:6">
      <c r="B14" s="276" t="s">
        <v>1195</v>
      </c>
      <c r="C14" s="280">
        <f t="shared" si="1"/>
        <v>41510</v>
      </c>
      <c r="D14" s="270">
        <v>5</v>
      </c>
      <c r="E14" s="270">
        <v>0</v>
      </c>
      <c r="F14" s="280">
        <f t="shared" si="0"/>
        <v>41514</v>
      </c>
    </row>
    <row r="15" spans="2:6">
      <c r="B15" s="276" t="s">
        <v>1196</v>
      </c>
      <c r="C15" s="280">
        <f t="shared" si="1"/>
        <v>41515</v>
      </c>
      <c r="D15" s="270">
        <v>1</v>
      </c>
      <c r="E15" s="270">
        <v>0</v>
      </c>
      <c r="F15" s="281">
        <f t="shared" si="0"/>
        <v>41515</v>
      </c>
    </row>
    <row r="18" spans="2:2">
      <c r="B18" s="264" t="s">
        <v>1151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0D4CA-48F5-4A9F-9030-0B03B8A0F93F}">
  <sheetPr>
    <tabColor rgb="FF92D050"/>
  </sheetPr>
  <dimension ref="B1:I22"/>
  <sheetViews>
    <sheetView showGridLines="0" zoomScaleNormal="100" workbookViewId="0">
      <selection activeCell="L22" sqref="L22"/>
    </sheetView>
  </sheetViews>
  <sheetFormatPr defaultColWidth="9.140625" defaultRowHeight="14.25"/>
  <cols>
    <col min="1" max="1" width="6.42578125" style="263" customWidth="1"/>
    <col min="2" max="2" width="17.42578125" style="263" customWidth="1"/>
    <col min="3" max="6" width="11.28515625" style="263" customWidth="1"/>
    <col min="7" max="7" width="9.5703125" style="263" customWidth="1"/>
    <col min="8" max="8" width="10" style="263" bestFit="1" customWidth="1"/>
    <col min="9" max="16384" width="9.140625" style="263"/>
  </cols>
  <sheetData>
    <row r="1" spans="2:9" ht="18">
      <c r="B1" s="262" t="s">
        <v>1197</v>
      </c>
      <c r="I1" s="263" t="s">
        <v>1151</v>
      </c>
    </row>
    <row r="2" spans="2:9" ht="15">
      <c r="B2" s="282"/>
    </row>
    <row r="3" spans="2:9" ht="15">
      <c r="B3" s="465" t="s">
        <v>1198</v>
      </c>
      <c r="C3" s="467" t="s">
        <v>148</v>
      </c>
      <c r="D3" s="468"/>
      <c r="E3" s="467" t="s">
        <v>1199</v>
      </c>
      <c r="F3" s="468"/>
    </row>
    <row r="4" spans="2:9" ht="15">
      <c r="B4" s="466"/>
      <c r="C4" s="278" t="s">
        <v>1200</v>
      </c>
      <c r="D4" s="278" t="s">
        <v>1201</v>
      </c>
      <c r="E4" s="278" t="s">
        <v>1200</v>
      </c>
      <c r="F4" s="278" t="s">
        <v>1201</v>
      </c>
    </row>
    <row r="5" spans="2:9">
      <c r="B5" s="276" t="s">
        <v>1202</v>
      </c>
      <c r="C5" s="444">
        <v>-609</v>
      </c>
      <c r="D5" s="444">
        <v>-576</v>
      </c>
      <c r="E5" s="283">
        <v>265</v>
      </c>
      <c r="F5" s="283">
        <v>252</v>
      </c>
    </row>
    <row r="6" spans="2:9">
      <c r="B6" s="283" t="s">
        <v>1203</v>
      </c>
      <c r="C6" s="444">
        <v>-2783</v>
      </c>
      <c r="D6" s="444">
        <v>-2633</v>
      </c>
      <c r="E6" s="283">
        <v>1167</v>
      </c>
      <c r="F6" s="283">
        <v>1109</v>
      </c>
    </row>
    <row r="7" spans="2:9">
      <c r="B7" s="276" t="s">
        <v>1204</v>
      </c>
      <c r="C7" s="444">
        <v>-2361</v>
      </c>
      <c r="D7" s="444">
        <v>-2243</v>
      </c>
      <c r="E7" s="283">
        <v>1042</v>
      </c>
      <c r="F7" s="283">
        <v>997</v>
      </c>
    </row>
    <row r="8" spans="2:9">
      <c r="B8" s="276" t="s">
        <v>1205</v>
      </c>
      <c r="C8" s="444">
        <v>-2327</v>
      </c>
      <c r="D8" s="444">
        <v>-2223</v>
      </c>
      <c r="E8" s="283">
        <v>1126</v>
      </c>
      <c r="F8" s="283">
        <v>1081</v>
      </c>
    </row>
    <row r="9" spans="2:9">
      <c r="B9" s="276" t="s">
        <v>1206</v>
      </c>
      <c r="C9" s="444">
        <v>-3223</v>
      </c>
      <c r="D9" s="444">
        <v>-3123</v>
      </c>
      <c r="E9" s="283">
        <v>1504</v>
      </c>
      <c r="F9" s="283">
        <v>1411</v>
      </c>
    </row>
    <row r="10" spans="2:9">
      <c r="B10" s="276" t="s">
        <v>1207</v>
      </c>
      <c r="C10" s="444">
        <v>-4618</v>
      </c>
      <c r="D10" s="444">
        <v>-4650</v>
      </c>
      <c r="E10" s="283">
        <v>1744</v>
      </c>
      <c r="F10" s="283">
        <v>1561</v>
      </c>
    </row>
    <row r="11" spans="2:9">
      <c r="B11" s="276" t="s">
        <v>1208</v>
      </c>
      <c r="C11" s="444">
        <v>-4615</v>
      </c>
      <c r="D11" s="444">
        <v>-4641</v>
      </c>
      <c r="E11" s="283">
        <v>1355</v>
      </c>
      <c r="F11" s="283">
        <v>1282</v>
      </c>
    </row>
    <row r="12" spans="2:9">
      <c r="B12" s="276" t="s">
        <v>1209</v>
      </c>
      <c r="C12" s="444">
        <v>-4011</v>
      </c>
      <c r="D12" s="444">
        <v>-4177</v>
      </c>
      <c r="E12" s="283">
        <v>1268</v>
      </c>
      <c r="F12" s="283">
        <v>1224</v>
      </c>
    </row>
    <row r="13" spans="2:9">
      <c r="B13" s="276" t="s">
        <v>1210</v>
      </c>
      <c r="C13" s="444">
        <v>-3648</v>
      </c>
      <c r="D13" s="444">
        <v>-3811</v>
      </c>
      <c r="E13" s="283">
        <v>1202</v>
      </c>
      <c r="F13" s="283">
        <v>1192</v>
      </c>
    </row>
    <row r="14" spans="2:9">
      <c r="B14" s="276" t="s">
        <v>1211</v>
      </c>
      <c r="C14" s="444">
        <v>-3264</v>
      </c>
      <c r="D14" s="444">
        <v>-3600</v>
      </c>
      <c r="E14" s="283">
        <v>1270</v>
      </c>
      <c r="F14" s="283">
        <v>1267</v>
      </c>
    </row>
    <row r="15" spans="2:9">
      <c r="B15" s="276" t="s">
        <v>1212</v>
      </c>
      <c r="C15" s="444">
        <v>-3927</v>
      </c>
      <c r="D15" s="444">
        <v>-4597</v>
      </c>
      <c r="E15" s="283">
        <v>1583</v>
      </c>
      <c r="F15" s="283">
        <v>1576</v>
      </c>
    </row>
    <row r="16" spans="2:9">
      <c r="B16" s="276" t="s">
        <v>1213</v>
      </c>
      <c r="C16" s="444">
        <v>-3641</v>
      </c>
      <c r="D16" s="444">
        <v>-4611</v>
      </c>
      <c r="E16" s="283">
        <v>1442</v>
      </c>
      <c r="F16" s="283">
        <v>1503</v>
      </c>
    </row>
    <row r="17" spans="2:6">
      <c r="B17" s="276" t="s">
        <v>1214</v>
      </c>
      <c r="C17" s="444">
        <v>-3067</v>
      </c>
      <c r="D17" s="444">
        <v>-4169</v>
      </c>
      <c r="E17" s="283">
        <v>1107</v>
      </c>
      <c r="F17" s="283">
        <v>1257</v>
      </c>
    </row>
    <row r="18" spans="2:6">
      <c r="B18" s="276" t="s">
        <v>1215</v>
      </c>
      <c r="C18" s="444">
        <v>-1808</v>
      </c>
      <c r="D18" s="444">
        <v>-2656</v>
      </c>
      <c r="E18" s="283">
        <v>568</v>
      </c>
      <c r="F18" s="283">
        <v>741</v>
      </c>
    </row>
    <row r="19" spans="2:6">
      <c r="B19" s="276" t="s">
        <v>1216</v>
      </c>
      <c r="C19" s="444">
        <v>-1434</v>
      </c>
      <c r="D19" s="444">
        <v>-2513</v>
      </c>
      <c r="E19" s="283">
        <v>576</v>
      </c>
      <c r="F19" s="283">
        <v>958</v>
      </c>
    </row>
    <row r="20" spans="2:6">
      <c r="B20" s="276" t="s">
        <v>1217</v>
      </c>
      <c r="C20" s="444">
        <v>-2718</v>
      </c>
      <c r="D20" s="444">
        <v>-6598</v>
      </c>
      <c r="E20" s="283">
        <v>1242</v>
      </c>
      <c r="F20" s="283">
        <v>2859</v>
      </c>
    </row>
    <row r="22" spans="2:6">
      <c r="C22" s="263">
        <v>-1</v>
      </c>
    </row>
  </sheetData>
  <mergeCells count="3">
    <mergeCell ref="B3:B4"/>
    <mergeCell ref="C3:D3"/>
    <mergeCell ref="E3:F3"/>
  </mergeCells>
  <pageMargins left="0.7" right="0.7" top="0.75" bottom="0.75" header="0.3" footer="0.3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C5F68-DE82-492F-B491-2E9A7F4E67BD}">
  <sheetPr>
    <tabColor rgb="FF92D050"/>
  </sheetPr>
  <dimension ref="B1:K16"/>
  <sheetViews>
    <sheetView showGridLines="0" zoomScaleNormal="100" workbookViewId="0">
      <selection activeCell="D3" activeCellId="1" sqref="B3:B15 D3:I15"/>
    </sheetView>
  </sheetViews>
  <sheetFormatPr defaultColWidth="9.140625" defaultRowHeight="14.25"/>
  <cols>
    <col min="1" max="1" width="4.5703125" style="264" customWidth="1"/>
    <col min="2" max="2" width="12.140625" style="264" customWidth="1"/>
    <col min="3" max="3" width="11.140625" style="264" bestFit="1" customWidth="1"/>
    <col min="4" max="4" width="16" style="264" bestFit="1" customWidth="1"/>
    <col min="5" max="5" width="13.140625" style="264" bestFit="1" customWidth="1"/>
    <col min="6" max="7" width="9.42578125" style="264" bestFit="1" customWidth="1"/>
    <col min="8" max="9" width="10" style="264" bestFit="1" customWidth="1"/>
    <col min="10" max="16384" width="9.140625" style="264"/>
  </cols>
  <sheetData>
    <row r="1" spans="2:11" ht="18">
      <c r="B1" s="262" t="s">
        <v>1218</v>
      </c>
      <c r="K1" s="264" t="s">
        <v>1151</v>
      </c>
    </row>
    <row r="2" spans="2:11" ht="15" thickBot="1"/>
    <row r="3" spans="2:11" ht="15.75" thickTop="1">
      <c r="B3" s="284" t="s">
        <v>1153</v>
      </c>
      <c r="C3" s="285" t="s">
        <v>199</v>
      </c>
      <c r="D3" s="286" t="s">
        <v>1219</v>
      </c>
      <c r="E3" s="287" t="s">
        <v>1220</v>
      </c>
      <c r="F3" s="287" t="s">
        <v>1221</v>
      </c>
      <c r="G3" s="287" t="s">
        <v>1222</v>
      </c>
      <c r="H3" s="287" t="s">
        <v>1223</v>
      </c>
      <c r="I3" s="288" t="s">
        <v>1224</v>
      </c>
    </row>
    <row r="4" spans="2:11">
      <c r="B4" s="289" t="s">
        <v>1225</v>
      </c>
      <c r="C4" s="290">
        <v>550</v>
      </c>
      <c r="D4" s="291">
        <f>C4</f>
        <v>550</v>
      </c>
      <c r="E4" s="276"/>
      <c r="F4" s="276"/>
      <c r="G4" s="276"/>
      <c r="H4" s="276"/>
      <c r="I4" s="292"/>
    </row>
    <row r="5" spans="2:11">
      <c r="B5" s="289" t="s">
        <v>1226</v>
      </c>
      <c r="C5" s="290">
        <v>-350</v>
      </c>
      <c r="D5" s="291"/>
      <c r="E5" s="276">
        <f>MAX(0,MIN(SUM(C$4:C4),SUM(C$4:C5)))+MIN(0,MAX(SUM(C$4:C4),SUM(C$4:C5)))</f>
        <v>200</v>
      </c>
      <c r="F5" s="276">
        <f>MAX(0,MIN(SUM(C$4:C5),C5))</f>
        <v>0</v>
      </c>
      <c r="G5" s="276">
        <f t="shared" ref="G5:G14" si="0">-MAX(0,C5-F5)</f>
        <v>0</v>
      </c>
      <c r="H5" s="276">
        <f t="shared" ref="H5:H14" si="1">MAX(0,I5-C5)</f>
        <v>350</v>
      </c>
      <c r="I5" s="292">
        <f>MIN(0,MAX(SUM(C$4:C5),C5))</f>
        <v>0</v>
      </c>
    </row>
    <row r="6" spans="2:11">
      <c r="B6" s="289" t="s">
        <v>1227</v>
      </c>
      <c r="C6" s="290">
        <v>-200</v>
      </c>
      <c r="D6" s="291"/>
      <c r="E6" s="276">
        <f>MAX(0,MIN(SUM(C$4:C5),SUM(C$4:C6)))+MIN(0,MAX(SUM(C$4:C5),SUM(C$4:C6)))</f>
        <v>0</v>
      </c>
      <c r="F6" s="276">
        <f>MAX(0,MIN(SUM(C$4:C6),C6))</f>
        <v>0</v>
      </c>
      <c r="G6" s="276">
        <f t="shared" si="0"/>
        <v>0</v>
      </c>
      <c r="H6" s="276">
        <f t="shared" si="1"/>
        <v>200</v>
      </c>
      <c r="I6" s="292">
        <f>MIN(0,MAX(SUM(C$4:C6),C6))</f>
        <v>0</v>
      </c>
    </row>
    <row r="7" spans="2:11">
      <c r="B7" s="289" t="s">
        <v>1228</v>
      </c>
      <c r="C7" s="290">
        <v>-250</v>
      </c>
      <c r="D7" s="291"/>
      <c r="E7" s="276">
        <f>MAX(0,MIN(SUM(C$4:C6),SUM(C$4:C7)))+MIN(0,MAX(SUM(C$4:C6),SUM(C$4:C7)))</f>
        <v>0</v>
      </c>
      <c r="F7" s="276">
        <f>MAX(0,MIN(SUM(C$4:C7),C7))</f>
        <v>0</v>
      </c>
      <c r="G7" s="276">
        <f t="shared" si="0"/>
        <v>0</v>
      </c>
      <c r="H7" s="276">
        <f t="shared" si="1"/>
        <v>0</v>
      </c>
      <c r="I7" s="292">
        <f>MIN(0,MAX(SUM(C$4:C7),C7))</f>
        <v>-250</v>
      </c>
    </row>
    <row r="8" spans="2:11">
      <c r="B8" s="289" t="s">
        <v>1141</v>
      </c>
      <c r="C8" s="290">
        <v>150</v>
      </c>
      <c r="D8" s="291"/>
      <c r="E8" s="276">
        <f>MAX(0,MIN(SUM(C$4:C7),SUM(C$4:C8)))+MIN(0,MAX(SUM(C$4:C7),SUM(C$4:C8)))</f>
        <v>-100</v>
      </c>
      <c r="F8" s="276">
        <f>MAX(0,MIN(SUM(C$4:C8),C8))</f>
        <v>0</v>
      </c>
      <c r="G8" s="276">
        <f t="shared" si="0"/>
        <v>-150</v>
      </c>
      <c r="H8" s="276">
        <f t="shared" si="1"/>
        <v>0</v>
      </c>
      <c r="I8" s="292">
        <f>MIN(0,MAX(SUM(C$4:C8),C8))</f>
        <v>0</v>
      </c>
    </row>
    <row r="9" spans="2:11">
      <c r="B9" s="289" t="s">
        <v>1229</v>
      </c>
      <c r="C9" s="290">
        <v>-100</v>
      </c>
      <c r="D9" s="291"/>
      <c r="E9" s="276">
        <f>MAX(0,MIN(SUM(C$4:C8),SUM(C$4:C9)))+MIN(0,MAX(SUM(C$4:C8),SUM(C$4:C9)))</f>
        <v>-100</v>
      </c>
      <c r="F9" s="276">
        <f>MAX(0,MIN(SUM(C$4:C9),C9))</f>
        <v>0</v>
      </c>
      <c r="G9" s="276">
        <f t="shared" si="0"/>
        <v>0</v>
      </c>
      <c r="H9" s="276">
        <f t="shared" si="1"/>
        <v>0</v>
      </c>
      <c r="I9" s="292">
        <f>MIN(0,MAX(SUM(C$4:C9),C9))</f>
        <v>-100</v>
      </c>
    </row>
    <row r="10" spans="2:11">
      <c r="B10" s="289" t="s">
        <v>1230</v>
      </c>
      <c r="C10" s="290">
        <v>300</v>
      </c>
      <c r="D10" s="291"/>
      <c r="E10" s="276">
        <f>MAX(0,MIN(SUM(C$4:C9),SUM(C$4:C10)))+MIN(0,MAX(SUM(C$4:C9),SUM(C$4:C10)))</f>
        <v>0</v>
      </c>
      <c r="F10" s="276">
        <f>MAX(0,MIN(SUM(C$4:C10),C10))</f>
        <v>100</v>
      </c>
      <c r="G10" s="276">
        <f t="shared" si="0"/>
        <v>-200</v>
      </c>
      <c r="H10" s="276">
        <f t="shared" si="1"/>
        <v>0</v>
      </c>
      <c r="I10" s="292">
        <f>MIN(0,MAX(SUM(C$4:C10),C10))</f>
        <v>0</v>
      </c>
    </row>
    <row r="11" spans="2:11">
      <c r="B11" s="289" t="s">
        <v>1231</v>
      </c>
      <c r="C11" s="290">
        <v>200</v>
      </c>
      <c r="D11" s="291"/>
      <c r="E11" s="276">
        <f>MAX(0,MIN(SUM(C$4:C10),SUM(C$4:C11)))+MIN(0,MAX(SUM(C$4:C10),SUM(C$4:C11)))</f>
        <v>100</v>
      </c>
      <c r="F11" s="276">
        <f>MAX(0,MIN(SUM(C$4:C11),C11))</f>
        <v>200</v>
      </c>
      <c r="G11" s="276">
        <f t="shared" si="0"/>
        <v>0</v>
      </c>
      <c r="H11" s="276">
        <f t="shared" si="1"/>
        <v>0</v>
      </c>
      <c r="I11" s="292">
        <f>MIN(0,MAX(SUM(C$4:C11),C11))</f>
        <v>0</v>
      </c>
    </row>
    <row r="12" spans="2:11">
      <c r="B12" s="289" t="s">
        <v>1232</v>
      </c>
      <c r="C12" s="290">
        <v>50</v>
      </c>
      <c r="D12" s="291"/>
      <c r="E12" s="276">
        <f>MAX(0,MIN(SUM(C$4:C11),SUM(C$4:C12)))+MIN(0,MAX(SUM(C$4:C11),SUM(C$4:C12)))</f>
        <v>300</v>
      </c>
      <c r="F12" s="276">
        <f>MAX(0,MIN(SUM(C$4:C12),C12))</f>
        <v>50</v>
      </c>
      <c r="G12" s="276">
        <f t="shared" si="0"/>
        <v>0</v>
      </c>
      <c r="H12" s="276">
        <f t="shared" si="1"/>
        <v>0</v>
      </c>
      <c r="I12" s="292">
        <f>MIN(0,MAX(SUM(C$4:C12),C12))</f>
        <v>0</v>
      </c>
    </row>
    <row r="13" spans="2:11">
      <c r="B13" s="289" t="s">
        <v>1233</v>
      </c>
      <c r="C13" s="290">
        <v>-150</v>
      </c>
      <c r="D13" s="291"/>
      <c r="E13" s="276">
        <f>MAX(0,MIN(SUM(C$4:C12),SUM(C$4:C13)))+MIN(0,MAX(SUM(C$4:C12),SUM(C$4:C13)))</f>
        <v>200</v>
      </c>
      <c r="F13" s="276">
        <f>MAX(0,MIN(SUM(C$4:C13),C13))</f>
        <v>0</v>
      </c>
      <c r="G13" s="276">
        <f t="shared" si="0"/>
        <v>0</v>
      </c>
      <c r="H13" s="276">
        <f t="shared" si="1"/>
        <v>150</v>
      </c>
      <c r="I13" s="292">
        <f>MIN(0,MAX(SUM(C$4:C13),C13))</f>
        <v>0</v>
      </c>
    </row>
    <row r="14" spans="2:11">
      <c r="B14" s="289" t="s">
        <v>1234</v>
      </c>
      <c r="C14" s="290">
        <v>100</v>
      </c>
      <c r="D14" s="291"/>
      <c r="E14" s="276">
        <f>MAX(0,MIN(SUM(C$4:C13),SUM(C$4:C14)))+MIN(0,MAX(SUM(C$4:C13),SUM(C$4:C14)))</f>
        <v>200</v>
      </c>
      <c r="F14" s="276">
        <f>MAX(0,MIN(SUM(C$4:C14),C14))</f>
        <v>100</v>
      </c>
      <c r="G14" s="276">
        <f t="shared" si="0"/>
        <v>0</v>
      </c>
      <c r="H14" s="276">
        <f t="shared" si="1"/>
        <v>0</v>
      </c>
      <c r="I14" s="292">
        <f>MIN(0,MAX(SUM(C$4:C14),C14))</f>
        <v>0</v>
      </c>
    </row>
    <row r="15" spans="2:11" ht="15" thickBot="1">
      <c r="B15" s="293" t="s">
        <v>1235</v>
      </c>
      <c r="C15" s="290"/>
      <c r="D15" s="294">
        <f>SUM(C4:C14)</f>
        <v>300</v>
      </c>
      <c r="E15" s="295"/>
      <c r="F15" s="295"/>
      <c r="G15" s="295"/>
      <c r="H15" s="295"/>
      <c r="I15" s="296"/>
    </row>
    <row r="16" spans="2:11" ht="15" thickTop="1"/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81079-AF9A-4E02-8A2D-5B11ADC50E3F}">
  <sheetPr>
    <tabColor rgb="FF92D050"/>
  </sheetPr>
  <dimension ref="B1:H8"/>
  <sheetViews>
    <sheetView showGridLines="0" workbookViewId="0">
      <selection activeCell="K20" sqref="K20"/>
    </sheetView>
  </sheetViews>
  <sheetFormatPr defaultColWidth="9.140625" defaultRowHeight="14.25"/>
  <cols>
    <col min="1" max="1" width="4.5703125" style="264" customWidth="1"/>
    <col min="2" max="2" width="14.42578125" style="264" customWidth="1"/>
    <col min="3" max="3" width="13.140625" style="264" customWidth="1"/>
    <col min="4" max="4" width="11.140625" style="264" bestFit="1" customWidth="1"/>
    <col min="5" max="5" width="10.140625" style="264" bestFit="1" customWidth="1"/>
    <col min="6" max="6" width="8.140625" style="264" customWidth="1"/>
    <col min="7" max="16384" width="9.140625" style="264"/>
  </cols>
  <sheetData>
    <row r="1" spans="2:8" ht="18">
      <c r="B1" s="262" t="s">
        <v>1236</v>
      </c>
      <c r="H1" s="264" t="s">
        <v>1151</v>
      </c>
    </row>
    <row r="3" spans="2:8" ht="15">
      <c r="B3" s="278" t="s">
        <v>1170</v>
      </c>
      <c r="C3" s="278" t="s">
        <v>1237</v>
      </c>
      <c r="D3" s="278" t="s">
        <v>1238</v>
      </c>
      <c r="E3" s="278" t="s">
        <v>1239</v>
      </c>
    </row>
    <row r="4" spans="2:8">
      <c r="B4" s="276" t="s">
        <v>1240</v>
      </c>
      <c r="C4" s="283">
        <v>75</v>
      </c>
      <c r="D4" s="283">
        <v>60</v>
      </c>
      <c r="E4" s="283">
        <v>65</v>
      </c>
    </row>
    <row r="5" spans="2:8">
      <c r="B5" s="276" t="s">
        <v>1241</v>
      </c>
      <c r="C5" s="283">
        <v>45</v>
      </c>
      <c r="D5" s="283">
        <v>30</v>
      </c>
      <c r="E5" s="283">
        <v>33</v>
      </c>
    </row>
    <row r="6" spans="2:8">
      <c r="B6" s="276" t="s">
        <v>1242</v>
      </c>
      <c r="C6" s="283">
        <v>100</v>
      </c>
      <c r="D6" s="283">
        <v>80</v>
      </c>
      <c r="E6" s="283">
        <v>65</v>
      </c>
    </row>
    <row r="7" spans="2:8">
      <c r="B7" s="276" t="s">
        <v>1243</v>
      </c>
      <c r="C7" s="283">
        <v>60</v>
      </c>
      <c r="D7" s="283">
        <v>50</v>
      </c>
      <c r="E7" s="283">
        <v>39</v>
      </c>
    </row>
    <row r="8" spans="2:8">
      <c r="B8" s="276" t="s">
        <v>1244</v>
      </c>
      <c r="C8" s="283">
        <v>45</v>
      </c>
      <c r="D8" s="283">
        <v>30</v>
      </c>
      <c r="E8" s="283">
        <v>26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D0E68-9589-48D0-9725-AE148EB652EC}">
  <sheetPr>
    <tabColor rgb="FF92D050"/>
  </sheetPr>
  <dimension ref="A1:O19"/>
  <sheetViews>
    <sheetView showGridLines="0" topLeftCell="A4" zoomScaleNormal="100" workbookViewId="0">
      <selection activeCell="N18" sqref="N18"/>
    </sheetView>
  </sheetViews>
  <sheetFormatPr defaultColWidth="9.140625" defaultRowHeight="14.25"/>
  <cols>
    <col min="1" max="1" width="7.42578125" style="264" customWidth="1"/>
    <col min="2" max="2" width="13.42578125" style="264" customWidth="1"/>
    <col min="3" max="3" width="12.5703125" style="264" bestFit="1" customWidth="1"/>
    <col min="4" max="12" width="9.140625" style="264"/>
    <col min="13" max="13" width="12.5703125" style="264" customWidth="1"/>
    <col min="14" max="16384" width="9.140625" style="264"/>
  </cols>
  <sheetData>
    <row r="1" spans="1:15" s="297" customFormat="1" ht="18">
      <c r="B1" s="262" t="s">
        <v>1245</v>
      </c>
    </row>
    <row r="2" spans="1:15"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</row>
    <row r="3" spans="1:15" ht="19.5" customHeight="1">
      <c r="B3" s="298" t="s">
        <v>1246</v>
      </c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</row>
    <row r="4" spans="1:15" ht="15">
      <c r="B4" s="266" t="s">
        <v>1247</v>
      </c>
      <c r="C4" s="266">
        <v>2003</v>
      </c>
      <c r="D4" s="266">
        <v>2004</v>
      </c>
      <c r="E4" s="266">
        <v>2005</v>
      </c>
      <c r="F4" s="266">
        <v>2006</v>
      </c>
      <c r="G4" s="266">
        <v>2007</v>
      </c>
      <c r="H4" s="266">
        <v>2008</v>
      </c>
      <c r="I4" s="266">
        <v>2009</v>
      </c>
      <c r="J4" s="266">
        <v>2010</v>
      </c>
      <c r="K4" s="266">
        <v>2011</v>
      </c>
      <c r="L4" s="266">
        <v>2012</v>
      </c>
    </row>
    <row r="5" spans="1:15">
      <c r="B5" s="299" t="s">
        <v>1244</v>
      </c>
      <c r="C5" s="299">
        <v>450354</v>
      </c>
      <c r="D5" s="299">
        <v>391234</v>
      </c>
      <c r="E5" s="299">
        <v>350005</v>
      </c>
      <c r="F5" s="299">
        <v>425783</v>
      </c>
      <c r="G5" s="299">
        <v>361247</v>
      </c>
      <c r="H5" s="299">
        <v>360912</v>
      </c>
      <c r="I5" s="299">
        <v>443488</v>
      </c>
      <c r="J5" s="299">
        <v>459039</v>
      </c>
      <c r="K5" s="299">
        <v>476011</v>
      </c>
      <c r="L5" s="299">
        <v>499027</v>
      </c>
    </row>
    <row r="6" spans="1:15">
      <c r="B6" s="299" t="s">
        <v>1240</v>
      </c>
      <c r="C6" s="299">
        <v>147403</v>
      </c>
      <c r="D6" s="299">
        <v>166551</v>
      </c>
      <c r="E6" s="299">
        <v>180077</v>
      </c>
      <c r="F6" s="299">
        <v>228770</v>
      </c>
      <c r="G6" s="299">
        <v>201091</v>
      </c>
      <c r="H6" s="299">
        <v>228321</v>
      </c>
      <c r="I6" s="299">
        <v>271169</v>
      </c>
      <c r="J6" s="299">
        <v>243782</v>
      </c>
      <c r="K6" s="299">
        <v>223967</v>
      </c>
      <c r="L6" s="299">
        <v>243194</v>
      </c>
    </row>
    <row r="7" spans="1:15">
      <c r="B7" s="299" t="s">
        <v>1241</v>
      </c>
      <c r="C7" s="299">
        <v>249347</v>
      </c>
      <c r="D7" s="299">
        <v>266807</v>
      </c>
      <c r="E7" s="299">
        <v>171380</v>
      </c>
      <c r="F7" s="299">
        <v>297903</v>
      </c>
      <c r="G7" s="299">
        <v>250682</v>
      </c>
      <c r="H7" s="299">
        <v>345643</v>
      </c>
      <c r="I7" s="299">
        <v>227065</v>
      </c>
      <c r="J7" s="299">
        <v>176991</v>
      </c>
      <c r="K7" s="299">
        <v>362510</v>
      </c>
      <c r="L7" s="299">
        <v>330695</v>
      </c>
    </row>
    <row r="8" spans="1:15">
      <c r="B8" s="299" t="s">
        <v>1243</v>
      </c>
      <c r="C8" s="299">
        <v>246274</v>
      </c>
      <c r="D8" s="299">
        <v>257540</v>
      </c>
      <c r="E8" s="299">
        <v>282667</v>
      </c>
      <c r="F8" s="299">
        <v>292438</v>
      </c>
      <c r="G8" s="299">
        <v>284924</v>
      </c>
      <c r="H8" s="299">
        <v>302225</v>
      </c>
      <c r="I8" s="299">
        <v>284682</v>
      </c>
      <c r="J8" s="299">
        <v>281392</v>
      </c>
      <c r="K8" s="299">
        <v>322958</v>
      </c>
      <c r="L8" s="299">
        <v>330485</v>
      </c>
    </row>
    <row r="9" spans="1:15" s="263" customFormat="1">
      <c r="A9" s="264"/>
      <c r="O9" s="264"/>
    </row>
    <row r="10" spans="1:15" s="263" customFormat="1" ht="15.75">
      <c r="A10" s="264"/>
      <c r="B10" s="300" t="s">
        <v>1248</v>
      </c>
    </row>
    <row r="11" spans="1:15" ht="15">
      <c r="B11" s="278" t="s">
        <v>1247</v>
      </c>
      <c r="C11" s="278">
        <v>2003</v>
      </c>
      <c r="D11" s="278">
        <v>2004</v>
      </c>
      <c r="E11" s="278">
        <v>2005</v>
      </c>
      <c r="F11" s="278">
        <v>2006</v>
      </c>
      <c r="G11" s="278">
        <v>2007</v>
      </c>
      <c r="H11" s="278">
        <v>2008</v>
      </c>
      <c r="I11" s="278">
        <v>2009</v>
      </c>
      <c r="J11" s="278">
        <v>2010</v>
      </c>
      <c r="K11" s="278">
        <v>2011</v>
      </c>
      <c r="L11" s="278">
        <v>2012</v>
      </c>
    </row>
    <row r="12" spans="1:15">
      <c r="A12" s="301"/>
      <c r="B12" s="276" t="str">
        <f>B5</f>
        <v>Запад</v>
      </c>
      <c r="C12" s="283">
        <f>IF($M12,C5,#N/A)</f>
        <v>450354</v>
      </c>
      <c r="D12" s="283">
        <f t="shared" ref="D12:L12" si="0">IF($M12,D5,#N/A)</f>
        <v>391234</v>
      </c>
      <c r="E12" s="283">
        <f t="shared" si="0"/>
        <v>350005</v>
      </c>
      <c r="F12" s="283">
        <f t="shared" si="0"/>
        <v>425783</v>
      </c>
      <c r="G12" s="283">
        <f t="shared" si="0"/>
        <v>361247</v>
      </c>
      <c r="H12" s="283">
        <f t="shared" si="0"/>
        <v>360912</v>
      </c>
      <c r="I12" s="283">
        <f t="shared" si="0"/>
        <v>443488</v>
      </c>
      <c r="J12" s="283">
        <f t="shared" si="0"/>
        <v>459039</v>
      </c>
      <c r="K12" s="283">
        <f t="shared" si="0"/>
        <v>476011</v>
      </c>
      <c r="L12" s="283">
        <f t="shared" si="0"/>
        <v>499027</v>
      </c>
      <c r="M12" s="445" t="b">
        <v>1</v>
      </c>
      <c r="N12" s="445"/>
    </row>
    <row r="13" spans="1:15">
      <c r="A13" s="301"/>
      <c r="B13" s="276" t="str">
        <f>B6</f>
        <v>Север</v>
      </c>
      <c r="C13" s="283">
        <f t="shared" ref="C13:L15" si="1">IF($M13,C6,#N/A)</f>
        <v>147403</v>
      </c>
      <c r="D13" s="283">
        <f t="shared" si="1"/>
        <v>166551</v>
      </c>
      <c r="E13" s="283">
        <f t="shared" si="1"/>
        <v>180077</v>
      </c>
      <c r="F13" s="283">
        <f t="shared" si="1"/>
        <v>228770</v>
      </c>
      <c r="G13" s="283">
        <f t="shared" si="1"/>
        <v>201091</v>
      </c>
      <c r="H13" s="283">
        <f t="shared" si="1"/>
        <v>228321</v>
      </c>
      <c r="I13" s="283">
        <f t="shared" si="1"/>
        <v>271169</v>
      </c>
      <c r="J13" s="283">
        <f t="shared" si="1"/>
        <v>243782</v>
      </c>
      <c r="K13" s="283">
        <f t="shared" si="1"/>
        <v>223967</v>
      </c>
      <c r="L13" s="283">
        <f t="shared" si="1"/>
        <v>243194</v>
      </c>
      <c r="M13" s="445" t="b">
        <v>1</v>
      </c>
      <c r="N13" s="445"/>
    </row>
    <row r="14" spans="1:15">
      <c r="A14" s="301"/>
      <c r="B14" s="276" t="str">
        <f>B7</f>
        <v>Восток</v>
      </c>
      <c r="C14" s="283">
        <f t="shared" si="1"/>
        <v>249347</v>
      </c>
      <c r="D14" s="283">
        <f t="shared" si="1"/>
        <v>266807</v>
      </c>
      <c r="E14" s="283">
        <f t="shared" si="1"/>
        <v>171380</v>
      </c>
      <c r="F14" s="283">
        <f t="shared" si="1"/>
        <v>297903</v>
      </c>
      <c r="G14" s="283">
        <f t="shared" si="1"/>
        <v>250682</v>
      </c>
      <c r="H14" s="283">
        <f t="shared" si="1"/>
        <v>345643</v>
      </c>
      <c r="I14" s="283">
        <f t="shared" si="1"/>
        <v>227065</v>
      </c>
      <c r="J14" s="283">
        <f t="shared" si="1"/>
        <v>176991</v>
      </c>
      <c r="K14" s="283">
        <f t="shared" si="1"/>
        <v>362510</v>
      </c>
      <c r="L14" s="283">
        <f t="shared" si="1"/>
        <v>330695</v>
      </c>
      <c r="M14" s="445" t="b">
        <v>1</v>
      </c>
      <c r="N14" s="445"/>
    </row>
    <row r="15" spans="1:15">
      <c r="A15" s="301"/>
      <c r="B15" s="276" t="str">
        <f>B8</f>
        <v>Юг</v>
      </c>
      <c r="C15" s="283">
        <f t="shared" si="1"/>
        <v>246274</v>
      </c>
      <c r="D15" s="283">
        <f t="shared" si="1"/>
        <v>257540</v>
      </c>
      <c r="E15" s="283">
        <f t="shared" si="1"/>
        <v>282667</v>
      </c>
      <c r="F15" s="283">
        <f t="shared" si="1"/>
        <v>292438</v>
      </c>
      <c r="G15" s="283">
        <f t="shared" si="1"/>
        <v>284924</v>
      </c>
      <c r="H15" s="283">
        <f t="shared" si="1"/>
        <v>302225</v>
      </c>
      <c r="I15" s="283">
        <f t="shared" si="1"/>
        <v>284682</v>
      </c>
      <c r="J15" s="283">
        <f t="shared" si="1"/>
        <v>281392</v>
      </c>
      <c r="K15" s="283">
        <f t="shared" si="1"/>
        <v>322958</v>
      </c>
      <c r="L15" s="283">
        <f t="shared" si="1"/>
        <v>330485</v>
      </c>
      <c r="M15" s="445" t="b">
        <v>1</v>
      </c>
      <c r="N15" s="445"/>
    </row>
    <row r="16" spans="1:15">
      <c r="B16" s="302"/>
      <c r="C16" s="303"/>
      <c r="D16" s="303"/>
      <c r="E16" s="303"/>
      <c r="F16" s="303"/>
      <c r="G16" s="303"/>
      <c r="H16" s="303"/>
      <c r="I16" s="303"/>
      <c r="J16" s="303"/>
      <c r="K16" s="303"/>
      <c r="L16" s="303"/>
    </row>
    <row r="19" spans="2:2">
      <c r="B19" s="264" t="s">
        <v>1151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3" name="Check Box 1">
              <controlPr defaultSize="0" autoFill="0" autoLine="0" autoPict="0">
                <anchor moveWithCells="1">
                  <from>
                    <xdr:col>6</xdr:col>
                    <xdr:colOff>19050</xdr:colOff>
                    <xdr:row>19</xdr:row>
                    <xdr:rowOff>76200</xdr:rowOff>
                  </from>
                  <to>
                    <xdr:col>7</xdr:col>
                    <xdr:colOff>104775</xdr:colOff>
                    <xdr:row>20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8" r:id="rId4" name="Check Box 2">
              <controlPr defaultSize="0" autoFill="0" autoLine="0" autoPict="0">
                <anchor moveWithCells="1">
                  <from>
                    <xdr:col>7</xdr:col>
                    <xdr:colOff>180975</xdr:colOff>
                    <xdr:row>19</xdr:row>
                    <xdr:rowOff>85725</xdr:rowOff>
                  </from>
                  <to>
                    <xdr:col>8</xdr:col>
                    <xdr:colOff>266700</xdr:colOff>
                    <xdr:row>20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9" r:id="rId5" name="Check Box 3">
              <controlPr defaultSize="0" autoFill="0" autoLine="0" autoPict="0">
                <anchor moveWithCells="1">
                  <from>
                    <xdr:col>8</xdr:col>
                    <xdr:colOff>371475</xdr:colOff>
                    <xdr:row>19</xdr:row>
                    <xdr:rowOff>95250</xdr:rowOff>
                  </from>
                  <to>
                    <xdr:col>9</xdr:col>
                    <xdr:colOff>457200</xdr:colOff>
                    <xdr:row>20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0" r:id="rId6" name="Check Box 4">
              <controlPr defaultSize="0" autoFill="0" autoLine="0" autoPict="0">
                <anchor moveWithCells="1">
                  <from>
                    <xdr:col>9</xdr:col>
                    <xdr:colOff>533400</xdr:colOff>
                    <xdr:row>19</xdr:row>
                    <xdr:rowOff>95250</xdr:rowOff>
                  </from>
                  <to>
                    <xdr:col>11</xdr:col>
                    <xdr:colOff>9525</xdr:colOff>
                    <xdr:row>20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BFB95-C7CF-43D7-986E-C8E4F1583C8D}">
  <sheetPr>
    <tabColor rgb="FF92D050"/>
  </sheetPr>
  <dimension ref="A1:P70"/>
  <sheetViews>
    <sheetView showGridLines="0" topLeftCell="A3" zoomScaleNormal="100" zoomScaleSheetLayoutView="40" workbookViewId="0">
      <selection activeCell="N7" sqref="N7"/>
    </sheetView>
  </sheetViews>
  <sheetFormatPr defaultColWidth="9.140625" defaultRowHeight="14.25"/>
  <cols>
    <col min="1" max="1" width="14.85546875" style="264" customWidth="1"/>
    <col min="2" max="16384" width="9.140625" style="264"/>
  </cols>
  <sheetData>
    <row r="1" spans="1:15" ht="18">
      <c r="A1" s="304" t="s">
        <v>1135</v>
      </c>
    </row>
    <row r="2" spans="1:15">
      <c r="O2" s="264" t="s">
        <v>1151</v>
      </c>
    </row>
    <row r="17" spans="1:16">
      <c r="A17" s="264" t="str">
        <f>A1&amp;" за "&amp; A21&amp;" год"</f>
        <v>Среднемесячная температура в Москве, °C  за 1972 год</v>
      </c>
    </row>
    <row r="19" spans="1:16" ht="15.75">
      <c r="F19" s="300" t="s">
        <v>1248</v>
      </c>
    </row>
    <row r="20" spans="1:16" ht="15">
      <c r="B20" s="278" t="s">
        <v>1137</v>
      </c>
      <c r="C20" s="278" t="s">
        <v>1138</v>
      </c>
      <c r="D20" s="278" t="s">
        <v>1139</v>
      </c>
      <c r="E20" s="278" t="s">
        <v>1140</v>
      </c>
      <c r="F20" s="278" t="s">
        <v>1141</v>
      </c>
      <c r="G20" s="278" t="s">
        <v>1142</v>
      </c>
      <c r="H20" s="278" t="s">
        <v>1143</v>
      </c>
      <c r="I20" s="278" t="s">
        <v>1144</v>
      </c>
      <c r="J20" s="278" t="s">
        <v>1145</v>
      </c>
      <c r="K20" s="278" t="s">
        <v>1146</v>
      </c>
      <c r="L20" s="278" t="s">
        <v>1147</v>
      </c>
      <c r="M20" s="278" t="s">
        <v>1148</v>
      </c>
    </row>
    <row r="21" spans="1:16">
      <c r="A21" s="305">
        <v>1972</v>
      </c>
      <c r="B21" s="276">
        <f>VLOOKUP($A$21,$A$27:$M$70,COLUMN(),0)</f>
        <v>-14.9</v>
      </c>
      <c r="C21" s="276">
        <f>VLOOKUP($A$21,$A$27:$M$70,COLUMN(),0)</f>
        <v>-7.1</v>
      </c>
      <c r="D21" s="276">
        <f t="shared" ref="D21:M21" si="0">VLOOKUP($A$21,$A$27:$M$70,COLUMN(),0)</f>
        <v>-2.2999999999999998</v>
      </c>
      <c r="E21" s="276">
        <f t="shared" si="0"/>
        <v>6</v>
      </c>
      <c r="F21" s="276">
        <f t="shared" si="0"/>
        <v>12.7</v>
      </c>
      <c r="G21" s="276">
        <f t="shared" si="0"/>
        <v>19.399999999999999</v>
      </c>
      <c r="H21" s="276">
        <f t="shared" si="0"/>
        <v>23</v>
      </c>
      <c r="I21" s="276">
        <f t="shared" si="0"/>
        <v>21.6</v>
      </c>
      <c r="J21" s="276">
        <f t="shared" si="0"/>
        <v>11.3</v>
      </c>
      <c r="K21" s="276">
        <f t="shared" si="0"/>
        <v>5.0999999999999996</v>
      </c>
      <c r="L21" s="276">
        <f t="shared" si="0"/>
        <v>-0.4</v>
      </c>
      <c r="M21" s="276">
        <f t="shared" si="0"/>
        <v>-1.1000000000000001</v>
      </c>
    </row>
    <row r="22" spans="1:16">
      <c r="A22" s="276" t="s">
        <v>1249</v>
      </c>
      <c r="B22" s="276">
        <f>AVERAGE($B$21:$M$21)</f>
        <v>6.1083333333333334</v>
      </c>
      <c r="C22" s="276">
        <f t="shared" ref="C22:M22" si="1">AVERAGE($B$21:$M$21)</f>
        <v>6.1083333333333334</v>
      </c>
      <c r="D22" s="276">
        <f t="shared" si="1"/>
        <v>6.1083333333333334</v>
      </c>
      <c r="E22" s="276">
        <f t="shared" si="1"/>
        <v>6.1083333333333334</v>
      </c>
      <c r="F22" s="276">
        <f t="shared" si="1"/>
        <v>6.1083333333333334</v>
      </c>
      <c r="G22" s="276">
        <f t="shared" si="1"/>
        <v>6.1083333333333334</v>
      </c>
      <c r="H22" s="276">
        <f t="shared" si="1"/>
        <v>6.1083333333333334</v>
      </c>
      <c r="I22" s="276">
        <f t="shared" si="1"/>
        <v>6.1083333333333334</v>
      </c>
      <c r="J22" s="276">
        <f t="shared" si="1"/>
        <v>6.1083333333333334</v>
      </c>
      <c r="K22" s="276">
        <f t="shared" si="1"/>
        <v>6.1083333333333334</v>
      </c>
      <c r="L22" s="276">
        <f t="shared" si="1"/>
        <v>6.1083333333333334</v>
      </c>
      <c r="M22" s="276">
        <f t="shared" si="1"/>
        <v>6.1083333333333334</v>
      </c>
    </row>
    <row r="23" spans="1:16">
      <c r="A23" s="276" t="s">
        <v>1250</v>
      </c>
      <c r="B23" s="276">
        <f>IF(B21=MIN($B$21:$M$21),B21,"")</f>
        <v>-14.9</v>
      </c>
      <c r="C23" s="276" t="str">
        <f t="shared" ref="C23:M23" si="2">IF(C21=MIN($B$21:$M$21),C21,"")</f>
        <v/>
      </c>
      <c r="D23" s="276" t="str">
        <f t="shared" si="2"/>
        <v/>
      </c>
      <c r="E23" s="276" t="str">
        <f t="shared" si="2"/>
        <v/>
      </c>
      <c r="F23" s="276" t="str">
        <f t="shared" si="2"/>
        <v/>
      </c>
      <c r="G23" s="276" t="str">
        <f t="shared" si="2"/>
        <v/>
      </c>
      <c r="H23" s="276" t="str">
        <f t="shared" si="2"/>
        <v/>
      </c>
      <c r="I23" s="276" t="str">
        <f t="shared" si="2"/>
        <v/>
      </c>
      <c r="J23" s="276" t="str">
        <f t="shared" si="2"/>
        <v/>
      </c>
      <c r="K23" s="276" t="str">
        <f t="shared" si="2"/>
        <v/>
      </c>
      <c r="L23" s="276" t="str">
        <f t="shared" si="2"/>
        <v/>
      </c>
      <c r="M23" s="276" t="str">
        <f t="shared" si="2"/>
        <v/>
      </c>
    </row>
    <row r="24" spans="1:16">
      <c r="A24" s="276" t="s">
        <v>1251</v>
      </c>
      <c r="B24" s="276" t="str">
        <f>IF(B21=MAX($B$21:$M$21),B21,"")</f>
        <v/>
      </c>
      <c r="C24" s="276" t="str">
        <f t="shared" ref="C24:M24" si="3">IF(C21=MAX($B$21:$M$21),C21,"")</f>
        <v/>
      </c>
      <c r="D24" s="276" t="str">
        <f t="shared" si="3"/>
        <v/>
      </c>
      <c r="E24" s="276" t="str">
        <f t="shared" si="3"/>
        <v/>
      </c>
      <c r="F24" s="276" t="str">
        <f t="shared" si="3"/>
        <v/>
      </c>
      <c r="G24" s="276" t="str">
        <f t="shared" si="3"/>
        <v/>
      </c>
      <c r="H24" s="276">
        <f t="shared" si="3"/>
        <v>23</v>
      </c>
      <c r="I24" s="276" t="str">
        <f t="shared" si="3"/>
        <v/>
      </c>
      <c r="J24" s="276" t="str">
        <f t="shared" si="3"/>
        <v/>
      </c>
      <c r="K24" s="276" t="str">
        <f t="shared" si="3"/>
        <v/>
      </c>
      <c r="L24" s="276" t="str">
        <f t="shared" si="3"/>
        <v/>
      </c>
      <c r="M24" s="276" t="str">
        <f t="shared" si="3"/>
        <v/>
      </c>
    </row>
    <row r="26" spans="1:16" s="263" customFormat="1" ht="15.75">
      <c r="A26" s="298" t="s">
        <v>1135</v>
      </c>
    </row>
    <row r="27" spans="1:16" ht="15">
      <c r="A27" s="266" t="s">
        <v>1136</v>
      </c>
      <c r="B27" s="266" t="s">
        <v>1137</v>
      </c>
      <c r="C27" s="266" t="s">
        <v>1138</v>
      </c>
      <c r="D27" s="266" t="s">
        <v>1139</v>
      </c>
      <c r="E27" s="266" t="s">
        <v>1140</v>
      </c>
      <c r="F27" s="266" t="s">
        <v>1141</v>
      </c>
      <c r="G27" s="266" t="s">
        <v>1142</v>
      </c>
      <c r="H27" s="266" t="s">
        <v>1143</v>
      </c>
      <c r="I27" s="266" t="s">
        <v>1144</v>
      </c>
      <c r="J27" s="266" t="s">
        <v>1145</v>
      </c>
      <c r="K27" s="266" t="s">
        <v>1146</v>
      </c>
      <c r="L27" s="266" t="s">
        <v>1147</v>
      </c>
      <c r="M27" s="266" t="s">
        <v>1148</v>
      </c>
    </row>
    <row r="28" spans="1:16">
      <c r="A28" s="299">
        <v>1970</v>
      </c>
      <c r="B28" s="299">
        <v>-10.4</v>
      </c>
      <c r="C28" s="299">
        <v>-8.4</v>
      </c>
      <c r="D28" s="299">
        <v>-2.8</v>
      </c>
      <c r="E28" s="299">
        <v>5.8</v>
      </c>
      <c r="F28" s="299">
        <v>12.7</v>
      </c>
      <c r="G28" s="299">
        <v>16</v>
      </c>
      <c r="H28" s="299">
        <v>19.7</v>
      </c>
      <c r="I28" s="299">
        <v>16.5</v>
      </c>
      <c r="J28" s="299">
        <v>11.4</v>
      </c>
      <c r="K28" s="299">
        <v>5.3</v>
      </c>
      <c r="L28" s="299">
        <v>-2</v>
      </c>
      <c r="M28" s="299">
        <v>-6</v>
      </c>
      <c r="P28" s="306"/>
    </row>
    <row r="29" spans="1:16">
      <c r="A29" s="299">
        <v>1971</v>
      </c>
      <c r="B29" s="299">
        <v>-3.8</v>
      </c>
      <c r="C29" s="299">
        <v>-9.4</v>
      </c>
      <c r="D29" s="299">
        <v>-4.3</v>
      </c>
      <c r="E29" s="299">
        <v>3.7</v>
      </c>
      <c r="F29" s="299">
        <v>13</v>
      </c>
      <c r="G29" s="299">
        <v>16.8</v>
      </c>
      <c r="H29" s="299">
        <v>17.600000000000001</v>
      </c>
      <c r="I29" s="299">
        <v>17.2</v>
      </c>
      <c r="J29" s="299">
        <v>10.9</v>
      </c>
      <c r="K29" s="299">
        <v>3</v>
      </c>
      <c r="L29" s="299">
        <v>-0.8</v>
      </c>
      <c r="M29" s="299">
        <v>-5.8</v>
      </c>
    </row>
    <row r="30" spans="1:16">
      <c r="A30" s="299">
        <v>1972</v>
      </c>
      <c r="B30" s="299">
        <v>-14.9</v>
      </c>
      <c r="C30" s="299">
        <v>-7.1</v>
      </c>
      <c r="D30" s="299">
        <v>-2.2999999999999998</v>
      </c>
      <c r="E30" s="299">
        <v>6</v>
      </c>
      <c r="F30" s="299">
        <v>12.7</v>
      </c>
      <c r="G30" s="299">
        <v>19.399999999999999</v>
      </c>
      <c r="H30" s="299">
        <v>23</v>
      </c>
      <c r="I30" s="299">
        <v>21.6</v>
      </c>
      <c r="J30" s="299">
        <v>11.3</v>
      </c>
      <c r="K30" s="299">
        <v>5.0999999999999996</v>
      </c>
      <c r="L30" s="299">
        <v>-0.4</v>
      </c>
      <c r="M30" s="299">
        <v>-1.1000000000000001</v>
      </c>
    </row>
    <row r="31" spans="1:16">
      <c r="A31" s="299">
        <v>1973</v>
      </c>
      <c r="B31" s="299">
        <v>-10.199999999999999</v>
      </c>
      <c r="C31" s="299">
        <v>-3.6</v>
      </c>
      <c r="D31" s="299">
        <v>-1.1000000000000001</v>
      </c>
      <c r="E31" s="299">
        <v>7.8</v>
      </c>
      <c r="F31" s="299">
        <v>13.3</v>
      </c>
      <c r="G31" s="299">
        <v>18.600000000000001</v>
      </c>
      <c r="H31" s="299">
        <v>18.3</v>
      </c>
      <c r="I31" s="299">
        <v>16.100000000000001</v>
      </c>
      <c r="J31" s="299">
        <v>7.6</v>
      </c>
      <c r="K31" s="299">
        <v>3.5</v>
      </c>
      <c r="L31" s="299">
        <v>-2.2000000000000002</v>
      </c>
      <c r="M31" s="299">
        <v>-6</v>
      </c>
    </row>
    <row r="32" spans="1:16">
      <c r="A32" s="299">
        <v>1974</v>
      </c>
      <c r="B32" s="299">
        <v>-10.1</v>
      </c>
      <c r="C32" s="299">
        <v>-1.6</v>
      </c>
      <c r="D32" s="299">
        <v>-0.6</v>
      </c>
      <c r="E32" s="299">
        <v>3.6</v>
      </c>
      <c r="F32" s="299">
        <v>9.6</v>
      </c>
      <c r="G32" s="299">
        <v>16.5</v>
      </c>
      <c r="H32" s="299">
        <v>18.3</v>
      </c>
      <c r="I32" s="299">
        <v>16.2</v>
      </c>
      <c r="J32" s="299">
        <v>13.5</v>
      </c>
      <c r="K32" s="299">
        <v>8.8000000000000007</v>
      </c>
      <c r="L32" s="299">
        <v>1.6</v>
      </c>
      <c r="M32" s="299">
        <v>-2.5</v>
      </c>
    </row>
    <row r="33" spans="1:13">
      <c r="A33" s="299">
        <v>1975</v>
      </c>
      <c r="B33" s="299">
        <v>-3.9</v>
      </c>
      <c r="C33" s="299">
        <v>-6.4</v>
      </c>
      <c r="D33" s="299">
        <v>1.2</v>
      </c>
      <c r="E33" s="299">
        <v>10.1</v>
      </c>
      <c r="F33" s="299">
        <v>16.100000000000001</v>
      </c>
      <c r="G33" s="299">
        <v>17.899999999999999</v>
      </c>
      <c r="H33" s="299">
        <v>18.899999999999999</v>
      </c>
      <c r="I33" s="299">
        <v>15.3</v>
      </c>
      <c r="J33" s="299">
        <v>13.9</v>
      </c>
      <c r="K33" s="299">
        <v>4.2</v>
      </c>
      <c r="L33" s="299">
        <v>-3.5</v>
      </c>
      <c r="M33" s="299">
        <v>-4.2</v>
      </c>
    </row>
    <row r="34" spans="1:13">
      <c r="A34" s="299">
        <v>1976</v>
      </c>
      <c r="B34" s="299">
        <v>-12.2</v>
      </c>
      <c r="C34" s="299">
        <v>-11.1</v>
      </c>
      <c r="D34" s="299">
        <v>-2.6</v>
      </c>
      <c r="E34" s="299">
        <v>5.8</v>
      </c>
      <c r="F34" s="299">
        <v>11</v>
      </c>
      <c r="G34" s="299">
        <v>13.8</v>
      </c>
      <c r="H34" s="299">
        <v>16.3</v>
      </c>
      <c r="I34" s="299">
        <v>14.7</v>
      </c>
      <c r="J34" s="299">
        <v>9.9</v>
      </c>
      <c r="K34" s="299">
        <v>-0.8</v>
      </c>
      <c r="L34" s="299">
        <v>-1</v>
      </c>
      <c r="M34" s="299">
        <v>-3.8</v>
      </c>
    </row>
    <row r="35" spans="1:13">
      <c r="A35" s="299">
        <v>1977</v>
      </c>
      <c r="B35" s="299">
        <v>-11.1</v>
      </c>
      <c r="C35" s="299">
        <v>-6.3</v>
      </c>
      <c r="D35" s="299">
        <v>-1</v>
      </c>
      <c r="E35" s="299">
        <v>7.1</v>
      </c>
      <c r="F35" s="299">
        <v>14.3</v>
      </c>
      <c r="G35" s="299">
        <v>16.899999999999999</v>
      </c>
      <c r="H35" s="299">
        <v>18.8</v>
      </c>
      <c r="I35" s="299">
        <v>16</v>
      </c>
      <c r="J35" s="299">
        <v>9.5</v>
      </c>
      <c r="K35" s="299">
        <v>3</v>
      </c>
      <c r="L35" s="299">
        <v>1.5</v>
      </c>
      <c r="M35" s="299">
        <v>-8.3000000000000007</v>
      </c>
    </row>
    <row r="36" spans="1:13">
      <c r="A36" s="299">
        <v>1978</v>
      </c>
      <c r="B36" s="299">
        <v>-7.3</v>
      </c>
      <c r="C36" s="299">
        <v>-9.5</v>
      </c>
      <c r="D36" s="299">
        <v>0.3</v>
      </c>
      <c r="E36" s="299">
        <v>4.5999999999999996</v>
      </c>
      <c r="F36" s="299">
        <v>10.6</v>
      </c>
      <c r="G36" s="299">
        <v>14.4</v>
      </c>
      <c r="H36" s="299">
        <v>16.399999999999999</v>
      </c>
      <c r="I36" s="299">
        <v>15.8</v>
      </c>
      <c r="J36" s="299">
        <v>9.8000000000000007</v>
      </c>
      <c r="K36" s="299">
        <v>3.4</v>
      </c>
      <c r="L36" s="299">
        <v>1.9</v>
      </c>
      <c r="M36" s="299">
        <v>-14.6</v>
      </c>
    </row>
    <row r="37" spans="1:13">
      <c r="A37" s="299">
        <v>1979</v>
      </c>
      <c r="B37" s="299">
        <v>-10.1</v>
      </c>
      <c r="C37" s="299">
        <v>-8.8000000000000007</v>
      </c>
      <c r="D37" s="299">
        <v>-1</v>
      </c>
      <c r="E37" s="299">
        <v>3.3</v>
      </c>
      <c r="F37" s="299">
        <v>17.3</v>
      </c>
      <c r="G37" s="299">
        <v>17.5</v>
      </c>
      <c r="H37" s="299">
        <v>16.7</v>
      </c>
      <c r="I37" s="299">
        <v>17</v>
      </c>
      <c r="J37" s="299">
        <v>11.7</v>
      </c>
      <c r="K37" s="299">
        <v>3.8</v>
      </c>
      <c r="L37" s="299">
        <v>-1.1000000000000001</v>
      </c>
      <c r="M37" s="299">
        <v>-5.7</v>
      </c>
    </row>
    <row r="38" spans="1:13">
      <c r="A38" s="299">
        <v>1980</v>
      </c>
      <c r="B38" s="299">
        <v>-11.3</v>
      </c>
      <c r="C38" s="299">
        <v>-7.3</v>
      </c>
      <c r="D38" s="299">
        <v>-6.1</v>
      </c>
      <c r="E38" s="299">
        <v>5.9</v>
      </c>
      <c r="F38" s="299">
        <v>8.1999999999999993</v>
      </c>
      <c r="G38" s="299">
        <v>18</v>
      </c>
      <c r="H38" s="299">
        <v>17.2</v>
      </c>
      <c r="I38" s="299">
        <v>14.7</v>
      </c>
      <c r="J38" s="299">
        <v>10.6</v>
      </c>
      <c r="K38" s="299">
        <v>5.2</v>
      </c>
      <c r="L38" s="299">
        <v>-2.2000000000000002</v>
      </c>
      <c r="M38" s="299">
        <v>-4.4000000000000004</v>
      </c>
    </row>
    <row r="39" spans="1:13">
      <c r="A39" s="299">
        <v>1981</v>
      </c>
      <c r="B39" s="299">
        <v>-5.4</v>
      </c>
      <c r="C39" s="299">
        <v>-4.9000000000000004</v>
      </c>
      <c r="D39" s="299">
        <v>-3.1</v>
      </c>
      <c r="E39" s="299">
        <v>3.3</v>
      </c>
      <c r="F39" s="299">
        <v>14</v>
      </c>
      <c r="G39" s="299">
        <v>19.8</v>
      </c>
      <c r="H39" s="299">
        <v>21.5</v>
      </c>
      <c r="I39" s="299">
        <v>17.399999999999999</v>
      </c>
      <c r="J39" s="299">
        <v>10.8</v>
      </c>
      <c r="K39" s="299">
        <v>7.8</v>
      </c>
      <c r="L39" s="299">
        <v>-0.6</v>
      </c>
      <c r="M39" s="299">
        <v>-3.5</v>
      </c>
    </row>
    <row r="40" spans="1:13">
      <c r="A40" s="299">
        <v>1982</v>
      </c>
      <c r="B40" s="299">
        <v>-10.199999999999999</v>
      </c>
      <c r="C40" s="299">
        <v>-8.8000000000000007</v>
      </c>
      <c r="D40" s="299">
        <v>-0.6</v>
      </c>
      <c r="E40" s="299">
        <v>5.3</v>
      </c>
      <c r="F40" s="299">
        <v>12</v>
      </c>
      <c r="G40" s="299">
        <v>13.9</v>
      </c>
      <c r="H40" s="299">
        <v>18.399999999999999</v>
      </c>
      <c r="I40" s="299">
        <v>16.600000000000001</v>
      </c>
      <c r="J40" s="299">
        <v>11.8</v>
      </c>
      <c r="K40" s="299">
        <v>4.0999999999999996</v>
      </c>
      <c r="L40" s="299">
        <v>2</v>
      </c>
      <c r="M40" s="299">
        <v>-1.1000000000000001</v>
      </c>
    </row>
    <row r="41" spans="1:13">
      <c r="A41" s="299">
        <v>1983</v>
      </c>
      <c r="B41" s="299">
        <v>-4</v>
      </c>
      <c r="C41" s="299">
        <v>-6.9</v>
      </c>
      <c r="D41" s="299">
        <v>-1.4</v>
      </c>
      <c r="E41" s="299">
        <v>9.3000000000000007</v>
      </c>
      <c r="F41" s="299">
        <v>15.6</v>
      </c>
      <c r="G41" s="299">
        <v>14.6</v>
      </c>
      <c r="H41" s="299">
        <v>17.899999999999999</v>
      </c>
      <c r="I41" s="299">
        <v>16</v>
      </c>
      <c r="J41" s="299">
        <v>12.4</v>
      </c>
      <c r="K41" s="299">
        <v>6.2</v>
      </c>
      <c r="L41" s="299">
        <v>-1.5</v>
      </c>
      <c r="M41" s="299">
        <v>-3.2</v>
      </c>
    </row>
    <row r="42" spans="1:13">
      <c r="A42" s="299">
        <v>1984</v>
      </c>
      <c r="B42" s="299">
        <v>-4.4000000000000004</v>
      </c>
      <c r="C42" s="299">
        <v>-10.3</v>
      </c>
      <c r="D42" s="299">
        <v>-2.4</v>
      </c>
      <c r="E42" s="299">
        <v>7.5</v>
      </c>
      <c r="F42" s="299">
        <v>16</v>
      </c>
      <c r="G42" s="299">
        <v>15.6</v>
      </c>
      <c r="H42" s="299">
        <v>17.600000000000001</v>
      </c>
      <c r="I42" s="299">
        <v>15.1</v>
      </c>
      <c r="J42" s="299">
        <v>12.4</v>
      </c>
      <c r="K42" s="299">
        <v>6.8</v>
      </c>
      <c r="L42" s="299">
        <v>-3.5</v>
      </c>
      <c r="M42" s="299">
        <v>-9.6</v>
      </c>
    </row>
    <row r="43" spans="1:13">
      <c r="A43" s="299">
        <v>1985</v>
      </c>
      <c r="B43" s="299">
        <v>-10</v>
      </c>
      <c r="C43" s="299">
        <v>-14</v>
      </c>
      <c r="D43" s="299">
        <v>-3.1</v>
      </c>
      <c r="E43" s="299">
        <v>5.3</v>
      </c>
      <c r="F43" s="299">
        <v>13</v>
      </c>
      <c r="G43" s="299">
        <v>14.7</v>
      </c>
      <c r="H43" s="299">
        <v>16.399999999999999</v>
      </c>
      <c r="I43" s="299">
        <v>19.399999999999999</v>
      </c>
      <c r="J43" s="299">
        <v>10.1</v>
      </c>
      <c r="K43" s="299">
        <v>6.1</v>
      </c>
      <c r="L43" s="299">
        <v>-3.3</v>
      </c>
      <c r="M43" s="299">
        <v>-6.5</v>
      </c>
    </row>
    <row r="44" spans="1:13">
      <c r="A44" s="299">
        <v>1986</v>
      </c>
      <c r="B44" s="299">
        <v>-6.7</v>
      </c>
      <c r="C44" s="299">
        <v>-13.5</v>
      </c>
      <c r="D44" s="299">
        <v>0.2</v>
      </c>
      <c r="E44" s="299">
        <v>6.7</v>
      </c>
      <c r="F44" s="299">
        <v>13.6</v>
      </c>
      <c r="G44" s="299">
        <v>18.600000000000001</v>
      </c>
      <c r="H44" s="299">
        <v>17.8</v>
      </c>
      <c r="I44" s="299">
        <v>16.5</v>
      </c>
      <c r="J44" s="299">
        <v>8.6</v>
      </c>
      <c r="K44" s="299">
        <v>4.2</v>
      </c>
      <c r="L44" s="299">
        <v>-0.1</v>
      </c>
      <c r="M44" s="299">
        <v>-7.5</v>
      </c>
    </row>
    <row r="45" spans="1:13">
      <c r="A45" s="299">
        <v>1987</v>
      </c>
      <c r="B45" s="299">
        <v>-17.5</v>
      </c>
      <c r="C45" s="299">
        <v>-6.1</v>
      </c>
      <c r="D45" s="299">
        <v>-5.3</v>
      </c>
      <c r="E45" s="299">
        <v>2.8</v>
      </c>
      <c r="F45" s="299">
        <v>12.8</v>
      </c>
      <c r="G45" s="299">
        <v>17.7</v>
      </c>
      <c r="H45" s="299">
        <v>16.8</v>
      </c>
      <c r="I45" s="299">
        <v>15.1</v>
      </c>
      <c r="J45" s="299">
        <v>9</v>
      </c>
      <c r="K45" s="299">
        <v>3.6</v>
      </c>
      <c r="L45" s="299">
        <v>-3.6</v>
      </c>
      <c r="M45" s="299">
        <v>-7</v>
      </c>
    </row>
    <row r="46" spans="1:13">
      <c r="A46" s="299">
        <v>1988</v>
      </c>
      <c r="B46" s="299">
        <v>-7.2</v>
      </c>
      <c r="C46" s="299">
        <v>-6.1</v>
      </c>
      <c r="D46" s="299">
        <v>-1</v>
      </c>
      <c r="E46" s="299">
        <v>5.3</v>
      </c>
      <c r="F46" s="299">
        <v>13.8</v>
      </c>
      <c r="G46" s="299">
        <v>19.5</v>
      </c>
      <c r="H46" s="299">
        <v>21.6</v>
      </c>
      <c r="I46" s="299">
        <v>16.5</v>
      </c>
      <c r="J46" s="299">
        <v>11.3</v>
      </c>
      <c r="K46" s="299">
        <v>4.9000000000000004</v>
      </c>
      <c r="L46" s="299">
        <v>-4.4000000000000004</v>
      </c>
      <c r="M46" s="299">
        <v>-6.9</v>
      </c>
    </row>
    <row r="47" spans="1:13">
      <c r="A47" s="299">
        <v>1989</v>
      </c>
      <c r="B47" s="299">
        <v>-2.1</v>
      </c>
      <c r="C47" s="299">
        <v>-0.5</v>
      </c>
      <c r="D47" s="299">
        <v>2</v>
      </c>
      <c r="E47" s="299">
        <v>7.7</v>
      </c>
      <c r="F47" s="299">
        <v>13.4</v>
      </c>
      <c r="G47" s="299">
        <v>20.100000000000001</v>
      </c>
      <c r="H47" s="299">
        <v>19.2</v>
      </c>
      <c r="I47" s="299">
        <v>16.2</v>
      </c>
      <c r="J47" s="299">
        <v>12.2</v>
      </c>
      <c r="K47" s="299">
        <v>5.3</v>
      </c>
      <c r="L47" s="299">
        <v>-2.6</v>
      </c>
      <c r="M47" s="299">
        <v>-5.3</v>
      </c>
    </row>
    <row r="48" spans="1:13">
      <c r="A48" s="299">
        <v>1990</v>
      </c>
      <c r="B48" s="299">
        <v>-5.7</v>
      </c>
      <c r="C48" s="299">
        <v>0.4</v>
      </c>
      <c r="D48" s="299">
        <v>2</v>
      </c>
      <c r="E48" s="299">
        <v>8.1</v>
      </c>
      <c r="F48" s="299">
        <v>10.8</v>
      </c>
      <c r="G48" s="299">
        <v>14.5</v>
      </c>
      <c r="H48" s="299">
        <v>17.5</v>
      </c>
      <c r="I48" s="299">
        <v>16</v>
      </c>
      <c r="J48" s="299">
        <v>9.3000000000000007</v>
      </c>
      <c r="K48" s="299">
        <v>5.4</v>
      </c>
      <c r="L48" s="299">
        <v>0.3</v>
      </c>
      <c r="M48" s="299">
        <v>-3.4</v>
      </c>
    </row>
    <row r="49" spans="1:13">
      <c r="A49" s="299">
        <v>1991</v>
      </c>
      <c r="B49" s="299">
        <v>-6.2</v>
      </c>
      <c r="C49" s="299">
        <v>-6.7</v>
      </c>
      <c r="D49" s="299">
        <v>-1.2</v>
      </c>
      <c r="E49" s="299">
        <v>7</v>
      </c>
      <c r="F49" s="299">
        <v>13.4</v>
      </c>
      <c r="G49" s="299">
        <v>18.8</v>
      </c>
      <c r="H49" s="299">
        <v>18.100000000000001</v>
      </c>
      <c r="I49" s="299">
        <v>16.100000000000001</v>
      </c>
      <c r="J49" s="299">
        <v>11</v>
      </c>
      <c r="K49" s="299">
        <v>6.5</v>
      </c>
      <c r="L49" s="299">
        <v>-1</v>
      </c>
      <c r="M49" s="299">
        <v>-4</v>
      </c>
    </row>
    <row r="50" spans="1:13">
      <c r="A50" s="299">
        <v>1992</v>
      </c>
      <c r="B50" s="299">
        <v>-5.3</v>
      </c>
      <c r="C50" s="299">
        <v>-4.3</v>
      </c>
      <c r="D50" s="299">
        <v>-1.7</v>
      </c>
      <c r="E50" s="299">
        <v>5.0999999999999996</v>
      </c>
      <c r="F50" s="299">
        <v>11.9</v>
      </c>
      <c r="G50" s="299">
        <v>16.7</v>
      </c>
      <c r="H50" s="299">
        <v>18.600000000000001</v>
      </c>
      <c r="I50" s="299">
        <v>18</v>
      </c>
      <c r="J50" s="299">
        <v>13.1</v>
      </c>
      <c r="K50" s="299">
        <v>2.2000000000000002</v>
      </c>
      <c r="L50" s="299">
        <v>-2.5</v>
      </c>
      <c r="M50" s="299">
        <v>-4.4000000000000004</v>
      </c>
    </row>
    <row r="51" spans="1:13">
      <c r="A51" s="299">
        <v>1993</v>
      </c>
      <c r="B51" s="299">
        <v>-4.4000000000000004</v>
      </c>
      <c r="C51" s="299">
        <v>-4.9000000000000004</v>
      </c>
      <c r="D51" s="299">
        <v>-1.9</v>
      </c>
      <c r="E51" s="299">
        <v>5.7</v>
      </c>
      <c r="F51" s="299">
        <v>14.5</v>
      </c>
      <c r="G51" s="299">
        <v>14</v>
      </c>
      <c r="H51" s="299">
        <v>17.5</v>
      </c>
      <c r="I51" s="299">
        <v>15.4</v>
      </c>
      <c r="J51" s="299">
        <v>6.9</v>
      </c>
      <c r="K51" s="299">
        <v>4.5999999999999996</v>
      </c>
      <c r="L51" s="299">
        <v>-8</v>
      </c>
      <c r="M51" s="299">
        <v>-3.6</v>
      </c>
    </row>
    <row r="52" spans="1:13">
      <c r="A52" s="299">
        <v>1994</v>
      </c>
      <c r="B52" s="299">
        <v>-3.4</v>
      </c>
      <c r="C52" s="299">
        <v>-11.3</v>
      </c>
      <c r="D52" s="299">
        <v>-2.9</v>
      </c>
      <c r="E52" s="299">
        <v>7.2</v>
      </c>
      <c r="F52" s="299">
        <v>9.8000000000000007</v>
      </c>
      <c r="G52" s="299">
        <v>14.5</v>
      </c>
      <c r="H52" s="299">
        <v>17.600000000000001</v>
      </c>
      <c r="I52" s="299">
        <v>15.9</v>
      </c>
      <c r="J52" s="299">
        <v>13.7</v>
      </c>
      <c r="K52" s="299">
        <v>5</v>
      </c>
      <c r="L52" s="299">
        <v>-2.5</v>
      </c>
      <c r="M52" s="299">
        <v>-7.9</v>
      </c>
    </row>
    <row r="53" spans="1:13">
      <c r="A53" s="299">
        <v>1995</v>
      </c>
      <c r="B53" s="299">
        <v>-5.9</v>
      </c>
      <c r="C53" s="299">
        <v>-0.8</v>
      </c>
      <c r="D53" s="299">
        <v>0.6</v>
      </c>
      <c r="E53" s="299">
        <v>9.1</v>
      </c>
      <c r="F53" s="299">
        <v>14.5</v>
      </c>
      <c r="G53" s="299">
        <v>19.7</v>
      </c>
      <c r="H53" s="299">
        <v>17.5</v>
      </c>
      <c r="I53" s="299">
        <v>16.8</v>
      </c>
      <c r="J53" s="299">
        <v>12.8</v>
      </c>
      <c r="K53" s="299">
        <v>6.7</v>
      </c>
      <c r="L53" s="299">
        <v>-2.8</v>
      </c>
      <c r="M53" s="299">
        <v>-9.5</v>
      </c>
    </row>
    <row r="54" spans="1:13">
      <c r="A54" s="299">
        <v>1996</v>
      </c>
      <c r="B54" s="299">
        <v>-10</v>
      </c>
      <c r="C54" s="299">
        <v>-9.6999999999999993</v>
      </c>
      <c r="D54" s="299">
        <v>-3</v>
      </c>
      <c r="E54" s="299">
        <v>6.4</v>
      </c>
      <c r="F54" s="299">
        <v>15.7</v>
      </c>
      <c r="G54" s="299">
        <v>16.5</v>
      </c>
      <c r="H54" s="299">
        <v>18.899999999999999</v>
      </c>
      <c r="I54" s="299">
        <v>17.3</v>
      </c>
      <c r="J54" s="299">
        <v>9.9</v>
      </c>
      <c r="K54" s="299">
        <v>6.1</v>
      </c>
      <c r="L54" s="299">
        <v>3.9</v>
      </c>
      <c r="M54" s="299">
        <v>-7</v>
      </c>
    </row>
    <row r="55" spans="1:13">
      <c r="A55" s="299">
        <v>1997</v>
      </c>
      <c r="B55" s="299">
        <v>-7.7</v>
      </c>
      <c r="C55" s="299">
        <v>-4.7</v>
      </c>
      <c r="D55" s="299">
        <v>-0.9</v>
      </c>
      <c r="E55" s="299">
        <v>4.7</v>
      </c>
      <c r="F55" s="299">
        <v>11.1</v>
      </c>
      <c r="G55" s="299">
        <v>17.8</v>
      </c>
      <c r="H55" s="299">
        <v>18.7</v>
      </c>
      <c r="I55" s="299">
        <v>17.100000000000001</v>
      </c>
      <c r="J55" s="299">
        <v>8.5</v>
      </c>
      <c r="K55" s="299">
        <v>3.7</v>
      </c>
      <c r="L55" s="299">
        <v>-0.8</v>
      </c>
      <c r="M55" s="299">
        <v>-7.5</v>
      </c>
    </row>
    <row r="56" spans="1:13">
      <c r="A56" s="299">
        <v>1998</v>
      </c>
      <c r="B56" s="299">
        <v>-4.7</v>
      </c>
      <c r="C56" s="299">
        <v>-7.6</v>
      </c>
      <c r="D56" s="299">
        <v>-1.3</v>
      </c>
      <c r="E56" s="299">
        <v>3.9</v>
      </c>
      <c r="F56" s="299">
        <v>13.7</v>
      </c>
      <c r="G56" s="299">
        <v>20</v>
      </c>
      <c r="H56" s="299">
        <v>18.899999999999999</v>
      </c>
      <c r="I56" s="299">
        <v>15.5</v>
      </c>
      <c r="J56" s="299">
        <v>10.7</v>
      </c>
      <c r="K56" s="299">
        <v>5.7</v>
      </c>
      <c r="L56" s="299">
        <v>-8</v>
      </c>
      <c r="M56" s="299">
        <v>-5.9</v>
      </c>
    </row>
    <row r="57" spans="1:13">
      <c r="A57" s="299">
        <v>1999</v>
      </c>
      <c r="B57" s="299">
        <v>-4.5999999999999996</v>
      </c>
      <c r="C57" s="299">
        <v>-6.3</v>
      </c>
      <c r="D57" s="299">
        <v>-0.8</v>
      </c>
      <c r="E57" s="299">
        <v>9.6999999999999993</v>
      </c>
      <c r="F57" s="299">
        <v>8.6999999999999993</v>
      </c>
      <c r="G57" s="299">
        <v>21.4</v>
      </c>
      <c r="H57" s="299">
        <v>21.7</v>
      </c>
      <c r="I57" s="299">
        <v>16.399999999999999</v>
      </c>
      <c r="J57" s="299">
        <v>11.8</v>
      </c>
      <c r="K57" s="299">
        <v>7.4</v>
      </c>
      <c r="L57" s="299">
        <v>-4.9000000000000004</v>
      </c>
      <c r="M57" s="299">
        <v>-1.7</v>
      </c>
    </row>
    <row r="58" spans="1:13">
      <c r="A58" s="299">
        <v>2000</v>
      </c>
      <c r="B58" s="299">
        <v>-6.1</v>
      </c>
      <c r="C58" s="299">
        <v>-2.7</v>
      </c>
      <c r="D58" s="299">
        <v>-0.7</v>
      </c>
      <c r="E58" s="299">
        <v>11.1</v>
      </c>
      <c r="F58" s="299">
        <v>10.8</v>
      </c>
      <c r="G58" s="299">
        <v>16.2</v>
      </c>
      <c r="H58" s="299">
        <v>19.3</v>
      </c>
      <c r="I58" s="299">
        <v>16.8</v>
      </c>
      <c r="J58" s="299">
        <v>10</v>
      </c>
      <c r="K58" s="299">
        <v>7.2</v>
      </c>
      <c r="L58" s="299">
        <v>0</v>
      </c>
      <c r="M58" s="299">
        <v>-2.6</v>
      </c>
    </row>
    <row r="59" spans="1:13">
      <c r="A59" s="299">
        <v>2001</v>
      </c>
      <c r="B59" s="299">
        <v>-4.3</v>
      </c>
      <c r="C59" s="299">
        <v>-7.2</v>
      </c>
      <c r="D59" s="299">
        <v>-2.1</v>
      </c>
      <c r="E59" s="299">
        <v>11</v>
      </c>
      <c r="F59" s="299">
        <v>11.3</v>
      </c>
      <c r="G59" s="299">
        <v>16.3</v>
      </c>
      <c r="H59" s="299">
        <v>23</v>
      </c>
      <c r="I59" s="299">
        <v>17</v>
      </c>
      <c r="J59" s="299">
        <v>12.2</v>
      </c>
      <c r="K59" s="299">
        <v>4.8</v>
      </c>
      <c r="L59" s="299">
        <v>-0.5</v>
      </c>
      <c r="M59" s="299">
        <v>-10.6</v>
      </c>
    </row>
    <row r="60" spans="1:13">
      <c r="A60" s="299">
        <v>2002</v>
      </c>
      <c r="B60" s="299">
        <v>-4.8</v>
      </c>
      <c r="C60" s="299">
        <v>-0.4</v>
      </c>
      <c r="D60" s="299">
        <v>2.2000000000000002</v>
      </c>
      <c r="E60" s="299">
        <v>7.2</v>
      </c>
      <c r="F60" s="299">
        <v>12.7</v>
      </c>
      <c r="G60" s="299">
        <v>17.100000000000001</v>
      </c>
      <c r="H60" s="299">
        <v>22.6</v>
      </c>
      <c r="I60" s="299">
        <v>17</v>
      </c>
      <c r="J60" s="299">
        <v>12</v>
      </c>
      <c r="K60" s="299">
        <v>2.5</v>
      </c>
      <c r="L60" s="299">
        <v>-1.5</v>
      </c>
      <c r="M60" s="299">
        <v>-12.6</v>
      </c>
    </row>
    <row r="61" spans="1:13">
      <c r="A61" s="299">
        <v>2003</v>
      </c>
      <c r="B61" s="299">
        <v>-7.4</v>
      </c>
      <c r="C61" s="299">
        <v>-8.6999999999999993</v>
      </c>
      <c r="D61" s="299">
        <v>-2.7</v>
      </c>
      <c r="E61" s="299">
        <v>4.7</v>
      </c>
      <c r="F61" s="299">
        <v>15.5</v>
      </c>
      <c r="G61" s="299">
        <v>12.8</v>
      </c>
      <c r="H61" s="299">
        <v>20.6</v>
      </c>
      <c r="I61" s="299">
        <v>16.899999999999999</v>
      </c>
      <c r="J61" s="299">
        <v>11.3</v>
      </c>
      <c r="K61" s="299">
        <v>5.6</v>
      </c>
      <c r="L61" s="299">
        <v>1.1000000000000001</v>
      </c>
      <c r="M61" s="299">
        <v>-2.1</v>
      </c>
    </row>
    <row r="62" spans="1:13">
      <c r="A62" s="299">
        <v>2004</v>
      </c>
      <c r="B62" s="299">
        <v>-6.5</v>
      </c>
      <c r="C62" s="299">
        <v>-7</v>
      </c>
      <c r="D62" s="299">
        <v>1.3</v>
      </c>
      <c r="E62" s="299">
        <v>4.5999999999999996</v>
      </c>
      <c r="F62" s="299">
        <v>11.4</v>
      </c>
      <c r="G62" s="299">
        <v>15.3</v>
      </c>
      <c r="H62" s="299">
        <v>19</v>
      </c>
      <c r="I62" s="299">
        <v>18.399999999999999</v>
      </c>
      <c r="J62" s="299">
        <v>12.1</v>
      </c>
      <c r="K62" s="299">
        <v>5.9</v>
      </c>
      <c r="L62" s="299">
        <v>-1.6</v>
      </c>
      <c r="M62" s="299">
        <v>-2.9</v>
      </c>
    </row>
    <row r="63" spans="1:13">
      <c r="A63" s="299">
        <v>2005</v>
      </c>
      <c r="B63" s="299">
        <v>-3</v>
      </c>
      <c r="C63" s="299">
        <v>-8.9</v>
      </c>
      <c r="D63" s="299">
        <v>-6</v>
      </c>
      <c r="E63" s="299">
        <v>7.1</v>
      </c>
      <c r="F63" s="299">
        <v>14.8</v>
      </c>
      <c r="G63" s="299">
        <v>16.5</v>
      </c>
      <c r="H63" s="299">
        <v>19.3</v>
      </c>
      <c r="I63" s="299">
        <v>17.600000000000001</v>
      </c>
      <c r="J63" s="299">
        <v>13.2</v>
      </c>
      <c r="K63" s="299">
        <v>6</v>
      </c>
      <c r="L63" s="299">
        <v>1.4</v>
      </c>
      <c r="M63" s="299">
        <v>-4.0999999999999996</v>
      </c>
    </row>
    <row r="64" spans="1:13">
      <c r="A64" s="299">
        <v>2006</v>
      </c>
      <c r="B64" s="299">
        <v>-10.8</v>
      </c>
      <c r="C64" s="299">
        <v>-13.3</v>
      </c>
      <c r="D64" s="299">
        <v>-3.7</v>
      </c>
      <c r="E64" s="299">
        <v>6</v>
      </c>
      <c r="F64" s="299">
        <v>12.4</v>
      </c>
      <c r="G64" s="299">
        <v>18.2</v>
      </c>
      <c r="H64" s="299">
        <v>18</v>
      </c>
      <c r="I64" s="299">
        <v>17.5</v>
      </c>
      <c r="J64" s="299">
        <v>13.3</v>
      </c>
      <c r="K64" s="299">
        <v>7</v>
      </c>
      <c r="L64" s="299">
        <v>0.7</v>
      </c>
      <c r="M64" s="299">
        <v>1.2</v>
      </c>
    </row>
    <row r="65" spans="1:13">
      <c r="A65" s="299">
        <v>2007</v>
      </c>
      <c r="B65" s="299">
        <v>-1.6</v>
      </c>
      <c r="C65" s="299">
        <v>-11</v>
      </c>
      <c r="D65" s="299">
        <v>4.4000000000000004</v>
      </c>
      <c r="E65" s="299">
        <v>5.8</v>
      </c>
      <c r="F65" s="299">
        <v>15.9</v>
      </c>
      <c r="G65" s="299">
        <v>17.399999999999999</v>
      </c>
      <c r="H65" s="299">
        <v>18.2</v>
      </c>
      <c r="I65" s="299">
        <v>20.2</v>
      </c>
      <c r="J65" s="299">
        <v>11.8</v>
      </c>
      <c r="K65" s="299">
        <v>7</v>
      </c>
      <c r="L65" s="299">
        <v>-2</v>
      </c>
      <c r="M65" s="299">
        <v>-2</v>
      </c>
    </row>
    <row r="66" spans="1:13">
      <c r="A66" s="299">
        <v>2008</v>
      </c>
      <c r="B66" s="299">
        <v>-5.8</v>
      </c>
      <c r="C66" s="299">
        <v>-1.5</v>
      </c>
      <c r="D66" s="299">
        <v>1.8</v>
      </c>
      <c r="E66" s="299">
        <v>9.4</v>
      </c>
      <c r="F66" s="299">
        <v>11.3</v>
      </c>
      <c r="G66" s="299">
        <v>15.6</v>
      </c>
      <c r="H66" s="299">
        <v>19.100000000000001</v>
      </c>
      <c r="I66" s="299">
        <v>17.399999999999999</v>
      </c>
      <c r="J66" s="299">
        <v>10.9</v>
      </c>
      <c r="K66" s="299">
        <v>8.9</v>
      </c>
      <c r="L66" s="299">
        <v>2.2999999999999998</v>
      </c>
      <c r="M66" s="299">
        <v>-1.7</v>
      </c>
    </row>
    <row r="67" spans="1:13">
      <c r="A67" s="299">
        <v>2009</v>
      </c>
      <c r="B67" s="299">
        <v>-5.6</v>
      </c>
      <c r="C67" s="299">
        <v>-5.4</v>
      </c>
      <c r="D67" s="299">
        <v>-0.6</v>
      </c>
      <c r="E67" s="299">
        <v>5.0999999999999996</v>
      </c>
      <c r="F67" s="299">
        <v>13.6</v>
      </c>
      <c r="G67" s="299">
        <v>17.3</v>
      </c>
      <c r="H67" s="299">
        <v>18.8</v>
      </c>
      <c r="I67" s="299">
        <v>15.7</v>
      </c>
      <c r="J67" s="299">
        <v>13.8</v>
      </c>
      <c r="K67" s="299">
        <v>5.8</v>
      </c>
      <c r="L67" s="299">
        <v>2.2000000000000002</v>
      </c>
      <c r="M67" s="299">
        <v>-6.5</v>
      </c>
    </row>
    <row r="68" spans="1:13">
      <c r="A68" s="299">
        <v>2010</v>
      </c>
      <c r="B68" s="299">
        <v>-14.5</v>
      </c>
      <c r="C68" s="299">
        <v>-8.4</v>
      </c>
      <c r="D68" s="299">
        <v>-1.1000000000000001</v>
      </c>
      <c r="E68" s="299">
        <v>8.3000000000000007</v>
      </c>
      <c r="F68" s="299">
        <v>16.7</v>
      </c>
      <c r="G68" s="299">
        <v>18.8</v>
      </c>
      <c r="H68" s="299">
        <v>26.1</v>
      </c>
      <c r="I68" s="299">
        <v>21.7</v>
      </c>
      <c r="J68" s="299">
        <v>11.7</v>
      </c>
      <c r="K68" s="299">
        <v>3.8</v>
      </c>
      <c r="L68" s="299">
        <v>2.7</v>
      </c>
      <c r="M68" s="299">
        <v>-7.6</v>
      </c>
    </row>
    <row r="69" spans="1:13">
      <c r="A69" s="299">
        <v>2011</v>
      </c>
      <c r="B69" s="299">
        <v>-7.5</v>
      </c>
      <c r="C69" s="299">
        <v>-11</v>
      </c>
      <c r="D69" s="299">
        <v>-2</v>
      </c>
      <c r="E69" s="299">
        <v>6.4</v>
      </c>
      <c r="F69" s="299">
        <v>14.7</v>
      </c>
      <c r="G69" s="299">
        <v>19.100000000000001</v>
      </c>
      <c r="H69" s="299">
        <v>23.4</v>
      </c>
      <c r="I69" s="299">
        <v>18.7</v>
      </c>
      <c r="J69" s="299">
        <v>12.1</v>
      </c>
      <c r="K69" s="299">
        <v>6.6</v>
      </c>
      <c r="L69" s="299">
        <v>0.2</v>
      </c>
      <c r="M69" s="299">
        <v>-0.1</v>
      </c>
    </row>
    <row r="70" spans="1:13">
      <c r="A70" s="299">
        <v>2012</v>
      </c>
      <c r="B70" s="299">
        <v>-6.8</v>
      </c>
      <c r="C70" s="299">
        <v>-11.7</v>
      </c>
      <c r="D70" s="299">
        <v>-3.1</v>
      </c>
      <c r="E70" s="299">
        <v>8.1999999999999993</v>
      </c>
      <c r="F70" s="299">
        <v>15.1</v>
      </c>
      <c r="G70" s="299">
        <v>17.100000000000001</v>
      </c>
      <c r="H70" s="299">
        <v>20.9</v>
      </c>
      <c r="I70" s="299">
        <v>17.7</v>
      </c>
      <c r="J70" s="299">
        <v>12.9</v>
      </c>
      <c r="K70" s="299">
        <v>6.5</v>
      </c>
      <c r="L70" s="299">
        <v>1.6</v>
      </c>
      <c r="M70" s="299">
        <v>-8.6</v>
      </c>
    </row>
  </sheetData>
  <dataValidations count="1">
    <dataValidation type="list" allowBlank="1" showInputMessage="1" showErrorMessage="1" sqref="A21" xr:uid="{E9AA3BA3-24DF-4408-9F59-C363DC72477A}">
      <formula1>$A$28:$A$70</formula1>
    </dataValidation>
  </dataValidations>
  <pageMargins left="0.7" right="0.7" top="0.75" bottom="0.75" header="0.3" footer="0.3"/>
  <pageSetup paperSize="9" orientation="portrait" horizontalDpi="360" verticalDpi="36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6562" r:id="rId4" name="Spinner 2">
              <controlPr defaultSize="0" autoPict="0">
                <anchor moveWithCells="1" sizeWithCells="1">
                  <from>
                    <xdr:col>11</xdr:col>
                    <xdr:colOff>333375</xdr:colOff>
                    <xdr:row>4</xdr:row>
                    <xdr:rowOff>152400</xdr:rowOff>
                  </from>
                  <to>
                    <xdr:col>12</xdr:col>
                    <xdr:colOff>142875</xdr:colOff>
                    <xdr:row>7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95A02-E49E-457F-BF8C-8ED9381C5EEF}">
  <dimension ref="A1:P201"/>
  <sheetViews>
    <sheetView showGridLines="0" zoomScaleNormal="100" workbookViewId="0">
      <selection activeCell="F36" sqref="F36"/>
    </sheetView>
  </sheetViews>
  <sheetFormatPr defaultColWidth="9.140625" defaultRowHeight="14.25"/>
  <cols>
    <col min="1" max="1" width="11.28515625" style="146" customWidth="1"/>
    <col min="2" max="2" width="12.5703125" style="146" customWidth="1"/>
    <col min="3" max="16384" width="9.140625" style="146"/>
  </cols>
  <sheetData>
    <row r="1" spans="1:16" ht="15">
      <c r="A1" s="307" t="s">
        <v>410</v>
      </c>
      <c r="B1" s="307" t="s">
        <v>1252</v>
      </c>
    </row>
    <row r="2" spans="1:16" ht="15" thickBot="1">
      <c r="A2" s="308">
        <v>41275</v>
      </c>
      <c r="B2" s="309">
        <v>39748</v>
      </c>
    </row>
    <row r="3" spans="1:16" ht="15" thickTop="1">
      <c r="A3" s="308">
        <v>41276</v>
      </c>
      <c r="B3" s="309">
        <v>38764</v>
      </c>
      <c r="D3" s="469"/>
      <c r="E3" s="470"/>
      <c r="F3" s="470"/>
      <c r="G3" s="470"/>
      <c r="H3" s="470"/>
      <c r="I3" s="471"/>
      <c r="K3" s="469"/>
      <c r="L3" s="470"/>
      <c r="M3" s="470"/>
      <c r="N3" s="470"/>
      <c r="O3" s="470"/>
      <c r="P3" s="471"/>
    </row>
    <row r="4" spans="1:16">
      <c r="A4" s="308">
        <v>41277</v>
      </c>
      <c r="B4" s="309">
        <v>40128</v>
      </c>
      <c r="D4" s="472"/>
      <c r="E4" s="473"/>
      <c r="F4" s="473"/>
      <c r="G4" s="473"/>
      <c r="H4" s="473"/>
      <c r="I4" s="474"/>
      <c r="K4" s="472"/>
      <c r="L4" s="473"/>
      <c r="M4" s="473"/>
      <c r="N4" s="473"/>
      <c r="O4" s="473"/>
      <c r="P4" s="474"/>
    </row>
    <row r="5" spans="1:16">
      <c r="A5" s="308">
        <v>41278</v>
      </c>
      <c r="B5" s="309">
        <v>42052</v>
      </c>
      <c r="D5" s="472"/>
      <c r="E5" s="473"/>
      <c r="F5" s="473"/>
      <c r="G5" s="473"/>
      <c r="H5" s="473"/>
      <c r="I5" s="474"/>
      <c r="K5" s="472"/>
      <c r="L5" s="473"/>
      <c r="M5" s="473"/>
      <c r="N5" s="473"/>
      <c r="O5" s="473"/>
      <c r="P5" s="474"/>
    </row>
    <row r="6" spans="1:16">
      <c r="A6" s="308">
        <v>41279</v>
      </c>
      <c r="B6" s="309">
        <v>44356</v>
      </c>
      <c r="D6" s="472"/>
      <c r="E6" s="473"/>
      <c r="F6" s="473"/>
      <c r="G6" s="473"/>
      <c r="H6" s="473"/>
      <c r="I6" s="474"/>
      <c r="K6" s="472"/>
      <c r="L6" s="473"/>
      <c r="M6" s="473"/>
      <c r="N6" s="473"/>
      <c r="O6" s="473"/>
      <c r="P6" s="474"/>
    </row>
    <row r="7" spans="1:16">
      <c r="A7" s="308">
        <v>41280</v>
      </c>
      <c r="B7" s="309">
        <v>44220</v>
      </c>
      <c r="D7" s="472"/>
      <c r="E7" s="473"/>
      <c r="F7" s="473"/>
      <c r="G7" s="473"/>
      <c r="H7" s="473"/>
      <c r="I7" s="474"/>
      <c r="K7" s="472"/>
      <c r="L7" s="473"/>
      <c r="M7" s="473"/>
      <c r="N7" s="473"/>
      <c r="O7" s="473"/>
      <c r="P7" s="474"/>
    </row>
    <row r="8" spans="1:16">
      <c r="A8" s="308">
        <v>41281</v>
      </c>
      <c r="B8" s="309">
        <v>43852</v>
      </c>
      <c r="D8" s="472"/>
      <c r="E8" s="473"/>
      <c r="F8" s="473"/>
      <c r="G8" s="473"/>
      <c r="H8" s="473"/>
      <c r="I8" s="474"/>
      <c r="K8" s="472"/>
      <c r="L8" s="473"/>
      <c r="M8" s="473"/>
      <c r="N8" s="473"/>
      <c r="O8" s="473"/>
      <c r="P8" s="474"/>
    </row>
    <row r="9" spans="1:16">
      <c r="A9" s="308">
        <v>41282</v>
      </c>
      <c r="B9" s="309">
        <v>42810</v>
      </c>
      <c r="D9" s="472"/>
      <c r="E9" s="473"/>
      <c r="F9" s="473"/>
      <c r="G9" s="473"/>
      <c r="H9" s="473"/>
      <c r="I9" s="474"/>
      <c r="K9" s="472"/>
      <c r="L9" s="473"/>
      <c r="M9" s="473"/>
      <c r="N9" s="473"/>
      <c r="O9" s="473"/>
      <c r="P9" s="474"/>
    </row>
    <row r="10" spans="1:16">
      <c r="A10" s="308">
        <v>41283</v>
      </c>
      <c r="B10" s="309">
        <v>43466</v>
      </c>
      <c r="D10" s="472"/>
      <c r="E10" s="473"/>
      <c r="F10" s="473"/>
      <c r="G10" s="473"/>
      <c r="H10" s="473"/>
      <c r="I10" s="474"/>
      <c r="K10" s="472"/>
      <c r="L10" s="473"/>
      <c r="M10" s="473"/>
      <c r="N10" s="473"/>
      <c r="O10" s="473"/>
      <c r="P10" s="474"/>
    </row>
    <row r="11" spans="1:16">
      <c r="A11" s="308">
        <v>41284</v>
      </c>
      <c r="B11" s="309">
        <v>42534</v>
      </c>
      <c r="D11" s="472"/>
      <c r="E11" s="473"/>
      <c r="F11" s="473"/>
      <c r="G11" s="473"/>
      <c r="H11" s="473"/>
      <c r="I11" s="474"/>
      <c r="K11" s="472"/>
      <c r="L11" s="473"/>
      <c r="M11" s="473"/>
      <c r="N11" s="473"/>
      <c r="O11" s="473"/>
      <c r="P11" s="474"/>
    </row>
    <row r="12" spans="1:16">
      <c r="A12" s="308">
        <v>41285</v>
      </c>
      <c r="B12" s="309">
        <v>43046</v>
      </c>
      <c r="D12" s="472"/>
      <c r="E12" s="473"/>
      <c r="F12" s="473"/>
      <c r="G12" s="473"/>
      <c r="H12" s="473"/>
      <c r="I12" s="474"/>
      <c r="K12" s="472"/>
      <c r="L12" s="473"/>
      <c r="M12" s="473"/>
      <c r="N12" s="473"/>
      <c r="O12" s="473"/>
      <c r="P12" s="474"/>
    </row>
    <row r="13" spans="1:16" ht="15" thickBot="1">
      <c r="A13" s="308">
        <v>41286</v>
      </c>
      <c r="B13" s="309">
        <v>43730</v>
      </c>
      <c r="D13" s="475"/>
      <c r="E13" s="476"/>
      <c r="F13" s="476"/>
      <c r="G13" s="476"/>
      <c r="H13" s="476"/>
      <c r="I13" s="477"/>
      <c r="K13" s="475"/>
      <c r="L13" s="476"/>
      <c r="M13" s="476"/>
      <c r="N13" s="476"/>
      <c r="O13" s="476"/>
      <c r="P13" s="477"/>
    </row>
    <row r="14" spans="1:16" ht="15" thickTop="1">
      <c r="A14" s="308">
        <v>41287</v>
      </c>
      <c r="B14" s="309">
        <v>42420</v>
      </c>
    </row>
    <row r="15" spans="1:16">
      <c r="A15" s="308">
        <v>41288</v>
      </c>
      <c r="B15" s="309">
        <v>42804</v>
      </c>
    </row>
    <row r="16" spans="1:16">
      <c r="A16" s="308">
        <v>41289</v>
      </c>
      <c r="B16" s="309">
        <v>43220</v>
      </c>
    </row>
    <row r="17" spans="1:2">
      <c r="A17" s="308">
        <v>41290</v>
      </c>
      <c r="B17" s="309">
        <v>41398</v>
      </c>
    </row>
    <row r="18" spans="1:2">
      <c r="A18" s="308">
        <v>41291</v>
      </c>
      <c r="B18" s="309">
        <v>41924</v>
      </c>
    </row>
    <row r="19" spans="1:2">
      <c r="A19" s="308">
        <v>41292</v>
      </c>
      <c r="B19" s="309">
        <v>40390</v>
      </c>
    </row>
    <row r="20" spans="1:2">
      <c r="A20" s="308">
        <v>41293</v>
      </c>
      <c r="B20" s="309">
        <v>39184</v>
      </c>
    </row>
    <row r="21" spans="1:2">
      <c r="A21" s="308">
        <v>41294</v>
      </c>
      <c r="B21" s="309">
        <v>39398</v>
      </c>
    </row>
    <row r="22" spans="1:2">
      <c r="A22" s="308">
        <v>41295</v>
      </c>
      <c r="B22" s="309">
        <v>39234</v>
      </c>
    </row>
    <row r="23" spans="1:2">
      <c r="A23" s="308">
        <v>41296</v>
      </c>
      <c r="B23" s="309">
        <v>37198</v>
      </c>
    </row>
    <row r="24" spans="1:2">
      <c r="A24" s="308">
        <v>41297</v>
      </c>
      <c r="B24" s="309">
        <v>34964</v>
      </c>
    </row>
    <row r="25" spans="1:2">
      <c r="A25" s="308">
        <v>41298</v>
      </c>
      <c r="B25" s="309">
        <v>35098</v>
      </c>
    </row>
    <row r="26" spans="1:2">
      <c r="A26" s="308">
        <v>41299</v>
      </c>
      <c r="B26" s="309">
        <v>35940</v>
      </c>
    </row>
    <row r="27" spans="1:2">
      <c r="A27" s="308">
        <v>41300</v>
      </c>
      <c r="B27" s="309">
        <v>37236</v>
      </c>
    </row>
    <row r="28" spans="1:2">
      <c r="A28" s="308">
        <v>41301</v>
      </c>
      <c r="B28" s="309">
        <v>38388</v>
      </c>
    </row>
    <row r="29" spans="1:2">
      <c r="A29" s="308">
        <v>41302</v>
      </c>
      <c r="B29" s="309">
        <v>39424</v>
      </c>
    </row>
    <row r="30" spans="1:2">
      <c r="A30" s="308">
        <v>41303</v>
      </c>
      <c r="B30" s="309">
        <v>40900</v>
      </c>
    </row>
    <row r="31" spans="1:2">
      <c r="A31" s="308">
        <v>41304</v>
      </c>
      <c r="B31" s="309">
        <v>38924</v>
      </c>
    </row>
    <row r="32" spans="1:2">
      <c r="A32" s="308">
        <v>41305</v>
      </c>
      <c r="B32" s="309">
        <v>41354</v>
      </c>
    </row>
    <row r="33" spans="1:2">
      <c r="A33" s="308">
        <v>41306</v>
      </c>
      <c r="B33" s="309">
        <v>41668</v>
      </c>
    </row>
    <row r="34" spans="1:2">
      <c r="A34" s="308">
        <v>41307</v>
      </c>
      <c r="B34" s="309">
        <v>42678</v>
      </c>
    </row>
    <row r="35" spans="1:2">
      <c r="A35" s="308">
        <v>41308</v>
      </c>
      <c r="B35" s="309">
        <v>43014</v>
      </c>
    </row>
    <row r="36" spans="1:2">
      <c r="A36" s="308">
        <v>41309</v>
      </c>
      <c r="B36" s="309">
        <v>42266</v>
      </c>
    </row>
    <row r="37" spans="1:2">
      <c r="A37" s="308">
        <v>41310</v>
      </c>
      <c r="B37" s="309">
        <v>43272</v>
      </c>
    </row>
    <row r="38" spans="1:2">
      <c r="A38" s="308">
        <v>41311</v>
      </c>
      <c r="B38" s="309">
        <v>43318</v>
      </c>
    </row>
    <row r="39" spans="1:2">
      <c r="A39" s="308">
        <v>41312</v>
      </c>
      <c r="B39" s="309">
        <v>44468</v>
      </c>
    </row>
    <row r="40" spans="1:2">
      <c r="A40" s="308">
        <v>41313</v>
      </c>
      <c r="B40" s="309">
        <v>45008</v>
      </c>
    </row>
    <row r="41" spans="1:2">
      <c r="A41" s="308">
        <v>41314</v>
      </c>
      <c r="B41" s="309">
        <v>43804</v>
      </c>
    </row>
    <row r="42" spans="1:2">
      <c r="A42" s="308">
        <v>41315</v>
      </c>
      <c r="B42" s="309">
        <v>43990</v>
      </c>
    </row>
    <row r="43" spans="1:2">
      <c r="A43" s="308">
        <v>41316</v>
      </c>
      <c r="B43" s="309">
        <v>43446</v>
      </c>
    </row>
    <row r="44" spans="1:2">
      <c r="A44" s="308">
        <v>41317</v>
      </c>
      <c r="B44" s="309">
        <v>44016</v>
      </c>
    </row>
    <row r="45" spans="1:2">
      <c r="A45" s="308">
        <v>41318</v>
      </c>
      <c r="B45" s="309">
        <v>43332</v>
      </c>
    </row>
    <row r="46" spans="1:2">
      <c r="A46" s="308">
        <v>41319</v>
      </c>
      <c r="B46" s="309">
        <v>43542</v>
      </c>
    </row>
    <row r="47" spans="1:2">
      <c r="A47" s="308">
        <v>41320</v>
      </c>
      <c r="B47" s="309">
        <v>45940</v>
      </c>
    </row>
    <row r="48" spans="1:2">
      <c r="A48" s="308">
        <v>41321</v>
      </c>
      <c r="B48" s="309">
        <v>46472</v>
      </c>
    </row>
    <row r="49" spans="1:2">
      <c r="A49" s="308">
        <v>41322</v>
      </c>
      <c r="B49" s="309">
        <v>45966</v>
      </c>
    </row>
    <row r="50" spans="1:2">
      <c r="A50" s="308">
        <v>41323</v>
      </c>
      <c r="B50" s="309">
        <v>44366</v>
      </c>
    </row>
    <row r="51" spans="1:2">
      <c r="A51" s="308">
        <v>41324</v>
      </c>
      <c r="B51" s="309">
        <v>43514</v>
      </c>
    </row>
    <row r="52" spans="1:2">
      <c r="A52" s="308">
        <v>41325</v>
      </c>
      <c r="B52" s="309">
        <v>44078</v>
      </c>
    </row>
    <row r="53" spans="1:2">
      <c r="A53" s="308">
        <v>41326</v>
      </c>
      <c r="B53" s="309">
        <v>44350</v>
      </c>
    </row>
    <row r="54" spans="1:2">
      <c r="A54" s="308">
        <v>41327</v>
      </c>
      <c r="B54" s="309">
        <v>45764</v>
      </c>
    </row>
    <row r="55" spans="1:2">
      <c r="A55" s="308">
        <v>41328</v>
      </c>
      <c r="B55" s="309">
        <v>46366</v>
      </c>
    </row>
    <row r="56" spans="1:2">
      <c r="A56" s="308">
        <v>41329</v>
      </c>
      <c r="B56" s="309">
        <v>44922</v>
      </c>
    </row>
    <row r="57" spans="1:2">
      <c r="A57" s="308">
        <v>41330</v>
      </c>
      <c r="B57" s="309">
        <v>45156</v>
      </c>
    </row>
    <row r="58" spans="1:2">
      <c r="A58" s="308">
        <v>41331</v>
      </c>
      <c r="B58" s="309">
        <v>44808</v>
      </c>
    </row>
    <row r="59" spans="1:2">
      <c r="A59" s="308">
        <v>41332</v>
      </c>
      <c r="B59" s="309">
        <v>43656</v>
      </c>
    </row>
    <row r="60" spans="1:2">
      <c r="A60" s="308">
        <v>41333</v>
      </c>
      <c r="B60" s="309">
        <v>43706</v>
      </c>
    </row>
    <row r="61" spans="1:2">
      <c r="A61" s="308">
        <v>41334</v>
      </c>
      <c r="B61" s="309">
        <v>44280</v>
      </c>
    </row>
    <row r="62" spans="1:2">
      <c r="A62" s="308">
        <v>41335</v>
      </c>
      <c r="B62" s="309">
        <v>43774</v>
      </c>
    </row>
    <row r="63" spans="1:2">
      <c r="A63" s="308">
        <v>41336</v>
      </c>
      <c r="B63" s="309">
        <v>42738</v>
      </c>
    </row>
    <row r="64" spans="1:2">
      <c r="A64" s="308">
        <v>41337</v>
      </c>
      <c r="B64" s="309">
        <v>42174</v>
      </c>
    </row>
    <row r="65" spans="1:2">
      <c r="A65" s="308">
        <v>41338</v>
      </c>
      <c r="B65" s="309">
        <v>40612</v>
      </c>
    </row>
    <row r="66" spans="1:2">
      <c r="A66" s="308">
        <v>41339</v>
      </c>
      <c r="B66" s="309">
        <v>40514</v>
      </c>
    </row>
    <row r="67" spans="1:2">
      <c r="A67" s="308">
        <v>41340</v>
      </c>
      <c r="B67" s="309">
        <v>39992</v>
      </c>
    </row>
    <row r="68" spans="1:2">
      <c r="A68" s="308">
        <v>41341</v>
      </c>
      <c r="B68" s="309">
        <v>39218</v>
      </c>
    </row>
    <row r="69" spans="1:2">
      <c r="A69" s="308">
        <v>41342</v>
      </c>
      <c r="B69" s="309">
        <v>38844</v>
      </c>
    </row>
    <row r="70" spans="1:2">
      <c r="A70" s="308">
        <v>41343</v>
      </c>
      <c r="B70" s="309">
        <v>40002</v>
      </c>
    </row>
    <row r="71" spans="1:2">
      <c r="A71" s="308">
        <v>41344</v>
      </c>
      <c r="B71" s="309">
        <v>39874</v>
      </c>
    </row>
    <row r="72" spans="1:2">
      <c r="A72" s="308">
        <v>41345</v>
      </c>
      <c r="B72" s="309">
        <v>40736</v>
      </c>
    </row>
    <row r="73" spans="1:2">
      <c r="A73" s="308">
        <v>41346</v>
      </c>
      <c r="B73" s="309">
        <v>41918</v>
      </c>
    </row>
    <row r="74" spans="1:2">
      <c r="A74" s="308">
        <v>41347</v>
      </c>
      <c r="B74" s="309">
        <v>43618</v>
      </c>
    </row>
    <row r="75" spans="1:2">
      <c r="A75" s="308">
        <v>41348</v>
      </c>
      <c r="B75" s="309">
        <v>43590</v>
      </c>
    </row>
    <row r="76" spans="1:2">
      <c r="A76" s="308">
        <v>41349</v>
      </c>
      <c r="B76" s="309">
        <v>46290</v>
      </c>
    </row>
    <row r="77" spans="1:2">
      <c r="A77" s="308">
        <v>41350</v>
      </c>
      <c r="B77" s="309">
        <v>47392</v>
      </c>
    </row>
    <row r="78" spans="1:2">
      <c r="A78" s="308">
        <v>41351</v>
      </c>
      <c r="B78" s="309">
        <v>47332</v>
      </c>
    </row>
    <row r="79" spans="1:2">
      <c r="A79" s="308">
        <v>41352</v>
      </c>
      <c r="B79" s="309">
        <v>47682</v>
      </c>
    </row>
    <row r="80" spans="1:2">
      <c r="A80" s="308">
        <v>41353</v>
      </c>
      <c r="B80" s="309">
        <v>48644</v>
      </c>
    </row>
    <row r="81" spans="1:2">
      <c r="A81" s="308">
        <v>41354</v>
      </c>
      <c r="B81" s="309">
        <v>50146</v>
      </c>
    </row>
    <row r="82" spans="1:2">
      <c r="A82" s="308">
        <v>41355</v>
      </c>
      <c r="B82" s="309">
        <v>49616</v>
      </c>
    </row>
    <row r="83" spans="1:2">
      <c r="A83" s="308">
        <v>41356</v>
      </c>
      <c r="B83" s="309">
        <v>49738</v>
      </c>
    </row>
    <row r="84" spans="1:2">
      <c r="A84" s="308">
        <v>41357</v>
      </c>
      <c r="B84" s="309">
        <v>49438</v>
      </c>
    </row>
    <row r="85" spans="1:2">
      <c r="A85" s="308">
        <v>41358</v>
      </c>
      <c r="B85" s="309">
        <v>48914</v>
      </c>
    </row>
    <row r="86" spans="1:2">
      <c r="A86" s="308">
        <v>41359</v>
      </c>
      <c r="B86" s="309">
        <v>49302</v>
      </c>
    </row>
    <row r="87" spans="1:2">
      <c r="A87" s="308">
        <v>41360</v>
      </c>
      <c r="B87" s="309">
        <v>49852</v>
      </c>
    </row>
    <row r="88" spans="1:2">
      <c r="A88" s="308">
        <v>41361</v>
      </c>
      <c r="B88" s="309">
        <v>48230</v>
      </c>
    </row>
    <row r="89" spans="1:2">
      <c r="A89" s="308">
        <v>41362</v>
      </c>
      <c r="B89" s="309">
        <v>48272</v>
      </c>
    </row>
    <row r="90" spans="1:2">
      <c r="A90" s="308">
        <v>41363</v>
      </c>
      <c r="B90" s="309">
        <v>46970</v>
      </c>
    </row>
    <row r="91" spans="1:2">
      <c r="A91" s="308">
        <v>41364</v>
      </c>
      <c r="B91" s="309">
        <v>46720</v>
      </c>
    </row>
    <row r="92" spans="1:2">
      <c r="A92" s="308">
        <v>41365</v>
      </c>
      <c r="B92" s="309">
        <v>48280</v>
      </c>
    </row>
    <row r="93" spans="1:2">
      <c r="A93" s="308">
        <v>41366</v>
      </c>
      <c r="B93" s="309">
        <v>47894</v>
      </c>
    </row>
    <row r="94" spans="1:2">
      <c r="A94" s="308">
        <v>41367</v>
      </c>
      <c r="B94" s="309">
        <v>48164</v>
      </c>
    </row>
    <row r="95" spans="1:2">
      <c r="A95" s="308">
        <v>41368</v>
      </c>
      <c r="B95" s="309">
        <v>49420</v>
      </c>
    </row>
    <row r="96" spans="1:2">
      <c r="A96" s="308">
        <v>41369</v>
      </c>
      <c r="B96" s="309">
        <v>49244</v>
      </c>
    </row>
    <row r="97" spans="1:2">
      <c r="A97" s="308">
        <v>41370</v>
      </c>
      <c r="B97" s="309">
        <v>47990</v>
      </c>
    </row>
    <row r="98" spans="1:2">
      <c r="A98" s="308">
        <v>41371</v>
      </c>
      <c r="B98" s="309">
        <v>47276</v>
      </c>
    </row>
    <row r="99" spans="1:2">
      <c r="A99" s="308">
        <v>41372</v>
      </c>
      <c r="B99" s="309">
        <v>47958</v>
      </c>
    </row>
    <row r="100" spans="1:2">
      <c r="A100" s="308">
        <v>41373</v>
      </c>
      <c r="B100" s="309">
        <v>47622</v>
      </c>
    </row>
    <row r="101" spans="1:2">
      <c r="A101" s="308">
        <v>41374</v>
      </c>
      <c r="B101" s="309">
        <v>47768</v>
      </c>
    </row>
    <row r="102" spans="1:2">
      <c r="A102" s="308">
        <v>41375</v>
      </c>
      <c r="B102" s="309">
        <v>45944</v>
      </c>
    </row>
    <row r="103" spans="1:2">
      <c r="A103" s="308">
        <v>41376</v>
      </c>
      <c r="B103" s="309">
        <v>47080</v>
      </c>
    </row>
    <row r="104" spans="1:2">
      <c r="A104" s="308">
        <v>41377</v>
      </c>
      <c r="B104" s="309">
        <v>45306</v>
      </c>
    </row>
    <row r="105" spans="1:2">
      <c r="A105" s="308">
        <v>41378</v>
      </c>
      <c r="B105" s="309">
        <v>43164</v>
      </c>
    </row>
    <row r="106" spans="1:2">
      <c r="A106" s="308">
        <v>41379</v>
      </c>
      <c r="B106" s="309">
        <v>42452</v>
      </c>
    </row>
    <row r="107" spans="1:2">
      <c r="A107" s="308">
        <v>41380</v>
      </c>
      <c r="B107" s="309">
        <v>42746</v>
      </c>
    </row>
    <row r="108" spans="1:2">
      <c r="A108" s="308">
        <v>41381</v>
      </c>
      <c r="B108" s="309">
        <v>44004</v>
      </c>
    </row>
    <row r="109" spans="1:2">
      <c r="A109" s="308">
        <v>41382</v>
      </c>
      <c r="B109" s="309">
        <v>44510</v>
      </c>
    </row>
    <row r="110" spans="1:2">
      <c r="A110" s="308">
        <v>41383</v>
      </c>
      <c r="B110" s="309">
        <v>46536</v>
      </c>
    </row>
    <row r="111" spans="1:2">
      <c r="A111" s="308">
        <v>41384</v>
      </c>
      <c r="B111" s="309">
        <v>48630</v>
      </c>
    </row>
    <row r="112" spans="1:2">
      <c r="A112" s="308">
        <v>41385</v>
      </c>
      <c r="B112" s="309">
        <v>47364</v>
      </c>
    </row>
    <row r="113" spans="1:2">
      <c r="A113" s="308">
        <v>41386</v>
      </c>
      <c r="B113" s="309">
        <v>46510</v>
      </c>
    </row>
    <row r="114" spans="1:2">
      <c r="A114" s="308">
        <v>41387</v>
      </c>
      <c r="B114" s="309">
        <v>47872</v>
      </c>
    </row>
    <row r="115" spans="1:2">
      <c r="A115" s="308">
        <v>41388</v>
      </c>
      <c r="B115" s="309">
        <v>48876</v>
      </c>
    </row>
    <row r="116" spans="1:2">
      <c r="A116" s="308">
        <v>41389</v>
      </c>
      <c r="B116" s="309">
        <v>48726</v>
      </c>
    </row>
    <row r="117" spans="1:2">
      <c r="A117" s="308">
        <v>41390</v>
      </c>
      <c r="B117" s="309">
        <v>50720</v>
      </c>
    </row>
    <row r="118" spans="1:2">
      <c r="A118" s="308">
        <v>41391</v>
      </c>
      <c r="B118" s="309">
        <v>48826</v>
      </c>
    </row>
    <row r="119" spans="1:2">
      <c r="A119" s="308">
        <v>41392</v>
      </c>
      <c r="B119" s="309">
        <v>47676</v>
      </c>
    </row>
    <row r="120" spans="1:2">
      <c r="A120" s="308">
        <v>41393</v>
      </c>
      <c r="B120" s="309">
        <v>48636</v>
      </c>
    </row>
    <row r="121" spans="1:2">
      <c r="A121" s="308">
        <v>41394</v>
      </c>
      <c r="B121" s="309">
        <v>49296</v>
      </c>
    </row>
    <row r="122" spans="1:2">
      <c r="A122" s="308">
        <v>41395</v>
      </c>
      <c r="B122" s="309">
        <v>48092</v>
      </c>
    </row>
    <row r="123" spans="1:2">
      <c r="A123" s="308">
        <v>41396</v>
      </c>
      <c r="B123" s="309">
        <v>48042</v>
      </c>
    </row>
    <row r="124" spans="1:2">
      <c r="A124" s="308">
        <v>41397</v>
      </c>
      <c r="B124" s="309">
        <v>45894</v>
      </c>
    </row>
    <row r="125" spans="1:2">
      <c r="A125" s="308">
        <v>41398</v>
      </c>
      <c r="B125" s="309">
        <v>46182</v>
      </c>
    </row>
    <row r="126" spans="1:2">
      <c r="A126" s="308">
        <v>41399</v>
      </c>
      <c r="B126" s="309">
        <v>46468</v>
      </c>
    </row>
    <row r="127" spans="1:2">
      <c r="A127" s="308">
        <v>41400</v>
      </c>
      <c r="B127" s="309">
        <v>46624</v>
      </c>
    </row>
    <row r="128" spans="1:2">
      <c r="A128" s="308">
        <v>41401</v>
      </c>
      <c r="B128" s="309">
        <v>47774</v>
      </c>
    </row>
    <row r="129" spans="1:2">
      <c r="A129" s="308">
        <v>41402</v>
      </c>
      <c r="B129" s="309">
        <v>46524</v>
      </c>
    </row>
    <row r="130" spans="1:2">
      <c r="A130" s="308">
        <v>41403</v>
      </c>
      <c r="B130" s="309">
        <v>45144</v>
      </c>
    </row>
    <row r="131" spans="1:2">
      <c r="A131" s="308">
        <v>41404</v>
      </c>
      <c r="B131" s="309">
        <v>45794</v>
      </c>
    </row>
    <row r="132" spans="1:2">
      <c r="A132" s="308">
        <v>41405</v>
      </c>
      <c r="B132" s="309">
        <v>47298</v>
      </c>
    </row>
    <row r="133" spans="1:2">
      <c r="A133" s="308">
        <v>41406</v>
      </c>
      <c r="B133" s="309">
        <v>47478</v>
      </c>
    </row>
    <row r="134" spans="1:2">
      <c r="A134" s="308">
        <v>41407</v>
      </c>
      <c r="B134" s="309">
        <v>45942</v>
      </c>
    </row>
    <row r="135" spans="1:2">
      <c r="A135" s="308">
        <v>41408</v>
      </c>
      <c r="B135" s="309">
        <v>46748</v>
      </c>
    </row>
    <row r="136" spans="1:2">
      <c r="A136" s="308">
        <v>41409</v>
      </c>
      <c r="B136" s="309">
        <v>45606</v>
      </c>
    </row>
    <row r="137" spans="1:2">
      <c r="A137" s="308">
        <v>41410</v>
      </c>
      <c r="B137" s="309">
        <v>47502</v>
      </c>
    </row>
    <row r="138" spans="1:2">
      <c r="A138" s="308">
        <v>41411</v>
      </c>
      <c r="B138" s="309">
        <v>47496</v>
      </c>
    </row>
    <row r="139" spans="1:2">
      <c r="A139" s="308">
        <v>41412</v>
      </c>
      <c r="B139" s="309">
        <v>47594</v>
      </c>
    </row>
    <row r="140" spans="1:2">
      <c r="A140" s="308">
        <v>41413</v>
      </c>
      <c r="B140" s="309">
        <v>47232</v>
      </c>
    </row>
    <row r="141" spans="1:2">
      <c r="A141" s="308">
        <v>41414</v>
      </c>
      <c r="B141" s="309">
        <v>47380</v>
      </c>
    </row>
    <row r="142" spans="1:2">
      <c r="A142" s="308">
        <v>41415</v>
      </c>
      <c r="B142" s="309">
        <v>46270</v>
      </c>
    </row>
    <row r="143" spans="1:2">
      <c r="A143" s="308">
        <v>41416</v>
      </c>
      <c r="B143" s="309">
        <v>47872</v>
      </c>
    </row>
    <row r="144" spans="1:2">
      <c r="A144" s="308">
        <v>41417</v>
      </c>
      <c r="B144" s="309">
        <v>48760</v>
      </c>
    </row>
    <row r="145" spans="1:2">
      <c r="A145" s="308">
        <v>41418</v>
      </c>
      <c r="B145" s="309">
        <v>48648</v>
      </c>
    </row>
    <row r="146" spans="1:2">
      <c r="A146" s="308">
        <v>41419</v>
      </c>
      <c r="B146" s="309">
        <v>50344</v>
      </c>
    </row>
    <row r="147" spans="1:2">
      <c r="A147" s="308">
        <v>41420</v>
      </c>
      <c r="B147" s="309">
        <v>50782</v>
      </c>
    </row>
    <row r="148" spans="1:2">
      <c r="A148" s="308">
        <v>41421</v>
      </c>
      <c r="B148" s="309">
        <v>50734</v>
      </c>
    </row>
    <row r="149" spans="1:2">
      <c r="A149" s="308">
        <v>41422</v>
      </c>
      <c r="B149" s="309">
        <v>50358</v>
      </c>
    </row>
    <row r="150" spans="1:2">
      <c r="A150" s="308">
        <v>41423</v>
      </c>
      <c r="B150" s="309">
        <v>52118</v>
      </c>
    </row>
    <row r="151" spans="1:2">
      <c r="A151" s="308">
        <v>41424</v>
      </c>
      <c r="B151" s="309">
        <v>52976</v>
      </c>
    </row>
    <row r="152" spans="1:2">
      <c r="A152" s="308">
        <v>41425</v>
      </c>
      <c r="B152" s="309">
        <v>52852</v>
      </c>
    </row>
    <row r="153" spans="1:2">
      <c r="A153" s="308">
        <v>41426</v>
      </c>
      <c r="B153" s="309">
        <v>53360</v>
      </c>
    </row>
    <row r="154" spans="1:2">
      <c r="A154" s="308">
        <v>41427</v>
      </c>
      <c r="B154" s="309">
        <v>54298</v>
      </c>
    </row>
    <row r="155" spans="1:2">
      <c r="A155" s="308">
        <v>41428</v>
      </c>
      <c r="B155" s="309">
        <v>53502</v>
      </c>
    </row>
    <row r="156" spans="1:2">
      <c r="A156" s="308">
        <v>41429</v>
      </c>
      <c r="B156" s="309">
        <v>53520</v>
      </c>
    </row>
    <row r="157" spans="1:2">
      <c r="A157" s="308">
        <v>41430</v>
      </c>
      <c r="B157" s="309">
        <v>54394</v>
      </c>
    </row>
    <row r="158" spans="1:2">
      <c r="A158" s="308">
        <v>41431</v>
      </c>
      <c r="B158" s="309">
        <v>54994</v>
      </c>
    </row>
    <row r="159" spans="1:2">
      <c r="A159" s="308">
        <v>41432</v>
      </c>
      <c r="B159" s="309">
        <v>55322</v>
      </c>
    </row>
    <row r="160" spans="1:2">
      <c r="A160" s="308">
        <v>41433</v>
      </c>
      <c r="B160" s="309">
        <v>55756</v>
      </c>
    </row>
    <row r="161" spans="1:2">
      <c r="A161" s="308">
        <v>41434</v>
      </c>
      <c r="B161" s="309">
        <v>55704</v>
      </c>
    </row>
    <row r="162" spans="1:2">
      <c r="A162" s="308">
        <v>41435</v>
      </c>
      <c r="B162" s="309">
        <v>55922</v>
      </c>
    </row>
    <row r="163" spans="1:2">
      <c r="A163" s="308">
        <v>41436</v>
      </c>
      <c r="B163" s="309">
        <v>55478</v>
      </c>
    </row>
    <row r="164" spans="1:2">
      <c r="A164" s="308">
        <v>41437</v>
      </c>
      <c r="B164" s="309">
        <v>56084</v>
      </c>
    </row>
    <row r="165" spans="1:2">
      <c r="A165" s="308">
        <v>41438</v>
      </c>
      <c r="B165" s="309">
        <v>54338</v>
      </c>
    </row>
    <row r="166" spans="1:2">
      <c r="A166" s="308">
        <v>41439</v>
      </c>
      <c r="B166" s="309">
        <v>54908</v>
      </c>
    </row>
    <row r="167" spans="1:2">
      <c r="A167" s="308">
        <v>41440</v>
      </c>
      <c r="B167" s="309">
        <v>55632</v>
      </c>
    </row>
    <row r="168" spans="1:2">
      <c r="A168" s="308">
        <v>41441</v>
      </c>
      <c r="B168" s="309">
        <v>57296</v>
      </c>
    </row>
    <row r="169" spans="1:2">
      <c r="A169" s="308">
        <v>41442</v>
      </c>
      <c r="B169" s="309">
        <v>57012</v>
      </c>
    </row>
    <row r="170" spans="1:2">
      <c r="A170" s="308">
        <v>41443</v>
      </c>
      <c r="B170" s="309">
        <v>56830</v>
      </c>
    </row>
    <row r="171" spans="1:2">
      <c r="A171" s="308">
        <v>41444</v>
      </c>
      <c r="B171" s="309">
        <v>58536</v>
      </c>
    </row>
    <row r="172" spans="1:2">
      <c r="A172" s="308">
        <v>41445</v>
      </c>
      <c r="B172" s="309">
        <v>60280</v>
      </c>
    </row>
    <row r="173" spans="1:2">
      <c r="A173" s="308">
        <v>41446</v>
      </c>
      <c r="B173" s="309">
        <v>59052</v>
      </c>
    </row>
    <row r="174" spans="1:2">
      <c r="A174" s="308">
        <v>41447</v>
      </c>
      <c r="B174" s="309">
        <v>59182</v>
      </c>
    </row>
    <row r="175" spans="1:2">
      <c r="A175" s="308">
        <v>41448</v>
      </c>
      <c r="B175" s="309">
        <v>58758</v>
      </c>
    </row>
    <row r="176" spans="1:2">
      <c r="A176" s="308">
        <v>41449</v>
      </c>
      <c r="B176" s="309">
        <v>60620</v>
      </c>
    </row>
    <row r="177" spans="1:2">
      <c r="A177" s="308">
        <v>41450</v>
      </c>
      <c r="B177" s="309">
        <v>60702</v>
      </c>
    </row>
    <row r="178" spans="1:2">
      <c r="A178" s="308">
        <v>41451</v>
      </c>
      <c r="B178" s="309">
        <v>63430</v>
      </c>
    </row>
    <row r="179" spans="1:2">
      <c r="A179" s="308">
        <v>41452</v>
      </c>
      <c r="B179" s="309">
        <v>63478</v>
      </c>
    </row>
    <row r="180" spans="1:2">
      <c r="A180" s="308">
        <v>41453</v>
      </c>
      <c r="B180" s="309">
        <v>63664</v>
      </c>
    </row>
    <row r="181" spans="1:2">
      <c r="A181" s="308">
        <v>41454</v>
      </c>
      <c r="B181" s="309">
        <v>65444</v>
      </c>
    </row>
    <row r="182" spans="1:2">
      <c r="A182" s="308">
        <v>41455</v>
      </c>
      <c r="B182" s="309">
        <v>66508</v>
      </c>
    </row>
    <row r="183" spans="1:2">
      <c r="A183" s="308">
        <v>41456</v>
      </c>
      <c r="B183" s="309">
        <v>64604</v>
      </c>
    </row>
    <row r="184" spans="1:2">
      <c r="A184" s="308">
        <v>41457</v>
      </c>
      <c r="B184" s="309">
        <v>63142</v>
      </c>
    </row>
    <row r="185" spans="1:2">
      <c r="A185" s="308">
        <v>41458</v>
      </c>
      <c r="B185" s="309">
        <v>61938</v>
      </c>
    </row>
    <row r="186" spans="1:2">
      <c r="A186" s="308">
        <v>41459</v>
      </c>
      <c r="B186" s="309">
        <v>61692</v>
      </c>
    </row>
    <row r="187" spans="1:2">
      <c r="A187" s="308">
        <v>41460</v>
      </c>
      <c r="B187" s="309">
        <v>64196</v>
      </c>
    </row>
    <row r="188" spans="1:2">
      <c r="A188" s="308">
        <v>41461</v>
      </c>
      <c r="B188" s="309">
        <v>64378</v>
      </c>
    </row>
    <row r="189" spans="1:2">
      <c r="A189" s="308">
        <v>41462</v>
      </c>
      <c r="B189" s="309">
        <v>65908</v>
      </c>
    </row>
    <row r="190" spans="1:2">
      <c r="A190" s="308">
        <v>41463</v>
      </c>
      <c r="B190" s="309">
        <v>67838</v>
      </c>
    </row>
    <row r="191" spans="1:2">
      <c r="A191" s="308">
        <v>41464</v>
      </c>
      <c r="B191" s="309">
        <v>67340</v>
      </c>
    </row>
    <row r="192" spans="1:2">
      <c r="A192" s="308">
        <v>41465</v>
      </c>
      <c r="B192" s="309">
        <v>66110</v>
      </c>
    </row>
    <row r="193" spans="1:2">
      <c r="A193" s="308">
        <v>41466</v>
      </c>
      <c r="B193" s="309">
        <v>68792</v>
      </c>
    </row>
    <row r="194" spans="1:2">
      <c r="A194" s="308">
        <v>41467</v>
      </c>
      <c r="B194" s="309">
        <v>70198</v>
      </c>
    </row>
    <row r="195" spans="1:2">
      <c r="A195" s="308">
        <v>41468</v>
      </c>
      <c r="B195" s="309">
        <v>68128</v>
      </c>
    </row>
    <row r="196" spans="1:2">
      <c r="A196" s="308">
        <v>41469</v>
      </c>
      <c r="B196" s="309">
        <v>69286</v>
      </c>
    </row>
    <row r="197" spans="1:2">
      <c r="A197" s="308">
        <v>41470</v>
      </c>
      <c r="B197" s="309">
        <v>69622</v>
      </c>
    </row>
    <row r="198" spans="1:2">
      <c r="A198" s="308">
        <v>41471</v>
      </c>
      <c r="B198" s="309">
        <v>68330</v>
      </c>
    </row>
    <row r="199" spans="1:2">
      <c r="A199" s="308">
        <v>41472</v>
      </c>
      <c r="B199" s="309">
        <v>68954</v>
      </c>
    </row>
    <row r="200" spans="1:2">
      <c r="A200" s="308">
        <v>41473</v>
      </c>
      <c r="B200" s="309">
        <v>67828</v>
      </c>
    </row>
    <row r="201" spans="1:2">
      <c r="A201" s="308">
        <v>41474</v>
      </c>
      <c r="B201" s="309">
        <v>67674</v>
      </c>
    </row>
  </sheetData>
  <mergeCells count="2">
    <mergeCell ref="D3:I13"/>
    <mergeCell ref="K3:P13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85640AE-55C2-40ED-8E26-054991CF911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'13.11'!H2:H201</xm:f>
              <xm:sqref>K3</xm:sqref>
            </x14:sparkline>
          </x14:sparklines>
        </x14:sparklineGroup>
      </x14:sparklineGroup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A74E-45C3-4686-9D2D-227C4DA035F0}">
  <dimension ref="B1:H5"/>
  <sheetViews>
    <sheetView showGridLines="0" workbookViewId="0">
      <selection activeCell="I32" sqref="I32"/>
    </sheetView>
  </sheetViews>
  <sheetFormatPr defaultColWidth="9.140625" defaultRowHeight="15"/>
  <cols>
    <col min="1" max="1" width="9.140625" style="310"/>
    <col min="2" max="2" width="19.140625" style="310" customWidth="1"/>
    <col min="3" max="6" width="13.42578125" style="310" customWidth="1"/>
    <col min="7" max="7" width="13.140625" style="310" customWidth="1"/>
    <col min="8" max="8" width="12.5703125" style="310" customWidth="1"/>
    <col min="9" max="16384" width="9.140625" style="310"/>
  </cols>
  <sheetData>
    <row r="1" spans="2:8" ht="15.75">
      <c r="B1" s="478" t="s">
        <v>1253</v>
      </c>
      <c r="C1" s="478"/>
      <c r="D1" s="478"/>
      <c r="E1" s="478"/>
      <c r="F1" s="478"/>
      <c r="G1" s="478"/>
    </row>
    <row r="2" spans="2:8">
      <c r="B2" s="5" t="s">
        <v>1254</v>
      </c>
      <c r="C2" s="5" t="s">
        <v>1255</v>
      </c>
      <c r="D2" s="5" t="s">
        <v>1256</v>
      </c>
      <c r="E2" s="5" t="s">
        <v>1257</v>
      </c>
      <c r="F2" s="5" t="s">
        <v>1258</v>
      </c>
      <c r="G2" s="5" t="s">
        <v>965</v>
      </c>
      <c r="H2" s="5" t="s">
        <v>1259</v>
      </c>
    </row>
    <row r="3" spans="2:8">
      <c r="B3" s="311" t="s">
        <v>26</v>
      </c>
      <c r="C3" s="311">
        <v>15262</v>
      </c>
      <c r="D3" s="311">
        <v>35984</v>
      </c>
      <c r="E3" s="311">
        <v>35789</v>
      </c>
      <c r="F3" s="311">
        <v>15682</v>
      </c>
      <c r="G3" s="311">
        <f>SUM(C3:F3)</f>
        <v>102717</v>
      </c>
      <c r="H3" s="311">
        <v>120000</v>
      </c>
    </row>
    <row r="4" spans="2:8">
      <c r="B4" s="311" t="s">
        <v>25</v>
      </c>
      <c r="C4" s="311">
        <v>65842</v>
      </c>
      <c r="D4" s="311">
        <v>15983</v>
      </c>
      <c r="E4" s="311">
        <v>35846</v>
      </c>
      <c r="F4" s="311">
        <v>25641</v>
      </c>
      <c r="G4" s="311">
        <f t="shared" ref="G4:G5" si="0">SUM(C4:F4)</f>
        <v>143312</v>
      </c>
      <c r="H4" s="311">
        <v>150000</v>
      </c>
    </row>
    <row r="5" spans="2:8">
      <c r="B5" s="311" t="s">
        <v>305</v>
      </c>
      <c r="C5" s="311">
        <v>35892</v>
      </c>
      <c r="D5" s="311">
        <v>64871</v>
      </c>
      <c r="E5" s="311">
        <v>15497</v>
      </c>
      <c r="F5" s="311">
        <v>35846</v>
      </c>
      <c r="G5" s="311">
        <f t="shared" si="0"/>
        <v>152106</v>
      </c>
      <c r="H5" s="311">
        <v>130000</v>
      </c>
    </row>
  </sheetData>
  <mergeCells count="1">
    <mergeCell ref="B1:G1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416B-D16C-4ED6-9472-9E5B0AF23704}">
  <dimension ref="A1:K7"/>
  <sheetViews>
    <sheetView showGridLines="0" zoomScaleNormal="100" workbookViewId="0">
      <selection activeCell="I32" sqref="I32"/>
    </sheetView>
  </sheetViews>
  <sheetFormatPr defaultColWidth="9.140625" defaultRowHeight="14.25"/>
  <cols>
    <col min="1" max="1" width="14.28515625" style="146" customWidth="1"/>
    <col min="2" max="2" width="11.7109375" style="146" customWidth="1"/>
    <col min="3" max="3" width="8.42578125" style="146" customWidth="1"/>
    <col min="4" max="4" width="13.7109375" style="146" customWidth="1"/>
    <col min="5" max="5" width="19" style="146" customWidth="1"/>
    <col min="6" max="7" width="9.140625" style="146"/>
    <col min="8" max="8" width="14.42578125" style="146" customWidth="1"/>
    <col min="9" max="16384" width="9.140625" style="146"/>
  </cols>
  <sheetData>
    <row r="1" spans="1:11" ht="18">
      <c r="A1" s="312" t="s">
        <v>1260</v>
      </c>
      <c r="H1" s="312" t="s">
        <v>1261</v>
      </c>
    </row>
    <row r="3" spans="1:11" ht="28.5" customHeight="1">
      <c r="A3" s="313" t="s">
        <v>1262</v>
      </c>
      <c r="B3" s="314" t="s">
        <v>1263</v>
      </c>
      <c r="C3" s="314" t="s">
        <v>1264</v>
      </c>
      <c r="D3" s="307" t="s">
        <v>1265</v>
      </c>
      <c r="E3" s="307" t="s">
        <v>1266</v>
      </c>
      <c r="H3" s="313" t="s">
        <v>1262</v>
      </c>
      <c r="I3" s="314" t="s">
        <v>1267</v>
      </c>
      <c r="J3" s="314" t="s">
        <v>1268</v>
      </c>
      <c r="K3" s="314" t="s">
        <v>1269</v>
      </c>
    </row>
    <row r="4" spans="1:11">
      <c r="A4" s="315" t="s">
        <v>1270</v>
      </c>
      <c r="B4" s="315">
        <v>3257</v>
      </c>
      <c r="C4" s="315">
        <v>954</v>
      </c>
      <c r="D4" s="315">
        <v>1083</v>
      </c>
      <c r="E4" s="315">
        <v>409586</v>
      </c>
      <c r="H4" s="315" t="s">
        <v>1270</v>
      </c>
      <c r="I4" s="315">
        <v>5294</v>
      </c>
      <c r="J4" s="315">
        <v>884</v>
      </c>
      <c r="K4" s="315">
        <f>SUM(I4:J4)</f>
        <v>6178</v>
      </c>
    </row>
    <row r="5" spans="1:11">
      <c r="A5" s="315" t="s">
        <v>1271</v>
      </c>
      <c r="B5" s="315">
        <v>4092</v>
      </c>
      <c r="C5" s="315">
        <v>871</v>
      </c>
      <c r="D5" s="315">
        <v>1578</v>
      </c>
      <c r="E5" s="315">
        <v>578034</v>
      </c>
      <c r="H5" s="315" t="s">
        <v>1271</v>
      </c>
      <c r="I5" s="315">
        <v>4783</v>
      </c>
      <c r="J5" s="315">
        <v>904</v>
      </c>
      <c r="K5" s="315">
        <f>SUM(I5:J5)</f>
        <v>5687</v>
      </c>
    </row>
    <row r="6" spans="1:11">
      <c r="A6" s="315" t="s">
        <v>1272</v>
      </c>
      <c r="B6" s="315">
        <v>2905</v>
      </c>
      <c r="C6" s="315">
        <v>715</v>
      </c>
      <c r="D6" s="315">
        <v>862</v>
      </c>
      <c r="E6" s="315">
        <v>195532</v>
      </c>
      <c r="H6" s="315" t="s">
        <v>1272</v>
      </c>
      <c r="I6" s="315">
        <v>2992</v>
      </c>
      <c r="J6" s="315">
        <v>787</v>
      </c>
      <c r="K6" s="315">
        <f>SUM(I6:J6)</f>
        <v>3779</v>
      </c>
    </row>
    <row r="7" spans="1:11">
      <c r="A7" s="315" t="s">
        <v>1273</v>
      </c>
      <c r="B7" s="315">
        <v>2534</v>
      </c>
      <c r="C7" s="315">
        <v>886</v>
      </c>
      <c r="D7" s="315">
        <v>1217</v>
      </c>
      <c r="E7" s="315">
        <v>397931</v>
      </c>
      <c r="H7" s="315" t="s">
        <v>1273</v>
      </c>
      <c r="I7" s="315">
        <v>2845</v>
      </c>
      <c r="J7" s="315">
        <v>1006</v>
      </c>
      <c r="K7" s="315">
        <f>SUM(I7:J7)</f>
        <v>3851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24908-FE4B-4ED2-A666-09DD4546797B}">
  <dimension ref="B1:E7"/>
  <sheetViews>
    <sheetView showGridLines="0" zoomScaleNormal="100" workbookViewId="0">
      <selection activeCell="I32" sqref="I32"/>
    </sheetView>
  </sheetViews>
  <sheetFormatPr defaultColWidth="9.140625" defaultRowHeight="14.25"/>
  <cols>
    <col min="1" max="2" width="9.140625" style="146"/>
    <col min="3" max="3" width="12" style="146" bestFit="1" customWidth="1"/>
    <col min="4" max="4" width="11.140625" style="146" bestFit="1" customWidth="1"/>
    <col min="5" max="16384" width="9.140625" style="146"/>
  </cols>
  <sheetData>
    <row r="1" spans="2:5" ht="18">
      <c r="B1" s="319" t="s">
        <v>1305</v>
      </c>
    </row>
    <row r="3" spans="2:5" ht="15">
      <c r="B3" s="321" t="s">
        <v>1170</v>
      </c>
      <c r="C3" s="321" t="s">
        <v>1237</v>
      </c>
      <c r="D3" s="321" t="s">
        <v>1238</v>
      </c>
      <c r="E3" s="321" t="s">
        <v>1239</v>
      </c>
    </row>
    <row r="4" spans="2:5">
      <c r="B4" s="322" t="s">
        <v>1306</v>
      </c>
      <c r="C4" s="324">
        <v>1385</v>
      </c>
      <c r="D4" s="324">
        <v>1000</v>
      </c>
      <c r="E4" s="324">
        <v>740</v>
      </c>
    </row>
    <row r="5" spans="2:5">
      <c r="B5" s="322" t="s">
        <v>1307</v>
      </c>
      <c r="C5" s="324">
        <v>2490</v>
      </c>
      <c r="D5" s="324">
        <v>2200</v>
      </c>
      <c r="E5" s="324">
        <v>2000</v>
      </c>
    </row>
    <row r="6" spans="2:5">
      <c r="B6" s="322" t="s">
        <v>1308</v>
      </c>
      <c r="C6" s="324">
        <v>3028</v>
      </c>
      <c r="D6" s="324">
        <v>2500</v>
      </c>
      <c r="E6" s="324">
        <v>2560</v>
      </c>
    </row>
    <row r="7" spans="2:5">
      <c r="B7" s="322" t="s">
        <v>1309</v>
      </c>
      <c r="C7" s="324">
        <v>1975</v>
      </c>
      <c r="D7" s="324">
        <v>1500</v>
      </c>
      <c r="E7" s="324">
        <v>1280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671A1-9629-471E-8D31-21D00127D727}">
  <dimension ref="B1:H19"/>
  <sheetViews>
    <sheetView showGridLines="0" workbookViewId="0">
      <selection activeCell="I32" sqref="I32"/>
    </sheetView>
  </sheetViews>
  <sheetFormatPr defaultColWidth="9.140625" defaultRowHeight="14.25"/>
  <cols>
    <col min="1" max="1" width="4.42578125" style="146" customWidth="1"/>
    <col min="2" max="2" width="7.85546875" style="146" customWidth="1"/>
    <col min="3" max="3" width="12.140625" style="146" bestFit="1" customWidth="1"/>
    <col min="4" max="4" width="13.85546875" style="146" bestFit="1" customWidth="1"/>
    <col min="5" max="5" width="12.140625" style="146" bestFit="1" customWidth="1"/>
    <col min="6" max="6" width="14.140625" style="146" bestFit="1" customWidth="1"/>
    <col min="7" max="7" width="15.7109375" style="146" bestFit="1" customWidth="1"/>
    <col min="8" max="8" width="14.140625" style="146" bestFit="1" customWidth="1"/>
    <col min="9" max="16384" width="9.140625" style="146"/>
  </cols>
  <sheetData>
    <row r="1" spans="2:8" ht="18">
      <c r="B1" s="319" t="s">
        <v>1285</v>
      </c>
      <c r="C1" s="320"/>
      <c r="D1" s="320"/>
      <c r="E1" s="320"/>
      <c r="F1" s="320"/>
      <c r="G1" s="320"/>
      <c r="H1" s="320"/>
    </row>
    <row r="3" spans="2:8" ht="15">
      <c r="B3" s="479" t="s">
        <v>882</v>
      </c>
      <c r="C3" s="481" t="s">
        <v>1165</v>
      </c>
      <c r="D3" s="482"/>
      <c r="E3" s="483"/>
      <c r="F3" s="481" t="s">
        <v>1286</v>
      </c>
      <c r="G3" s="482"/>
      <c r="H3" s="483"/>
    </row>
    <row r="4" spans="2:8" ht="15">
      <c r="B4" s="480"/>
      <c r="C4" s="321" t="s">
        <v>1287</v>
      </c>
      <c r="D4" s="321" t="s">
        <v>1288</v>
      </c>
      <c r="E4" s="321" t="s">
        <v>1289</v>
      </c>
      <c r="F4" s="321" t="s">
        <v>1287</v>
      </c>
      <c r="G4" s="321" t="s">
        <v>1288</v>
      </c>
      <c r="H4" s="321" t="s">
        <v>1289</v>
      </c>
    </row>
    <row r="5" spans="2:8">
      <c r="B5" s="322" t="s">
        <v>1290</v>
      </c>
      <c r="C5" s="322">
        <v>12</v>
      </c>
      <c r="D5" s="322">
        <v>8</v>
      </c>
      <c r="E5" s="322">
        <v>2</v>
      </c>
      <c r="F5" s="322">
        <v>8</v>
      </c>
      <c r="G5" s="322">
        <v>14</v>
      </c>
      <c r="H5" s="322">
        <v>2</v>
      </c>
    </row>
    <row r="6" spans="2:8">
      <c r="B6" s="322" t="s">
        <v>1291</v>
      </c>
      <c r="C6" s="323">
        <v>15</v>
      </c>
      <c r="D6" s="322">
        <v>6</v>
      </c>
      <c r="E6" s="322">
        <v>3</v>
      </c>
      <c r="F6" s="322">
        <v>10</v>
      </c>
      <c r="G6" s="322">
        <v>13</v>
      </c>
      <c r="H6" s="322">
        <v>3</v>
      </c>
    </row>
    <row r="7" spans="2:8">
      <c r="B7" s="322" t="s">
        <v>1292</v>
      </c>
      <c r="C7" s="322">
        <v>9</v>
      </c>
      <c r="D7" s="322">
        <v>4</v>
      </c>
      <c r="E7" s="322">
        <v>15</v>
      </c>
      <c r="F7" s="322">
        <v>8</v>
      </c>
      <c r="G7" s="322">
        <v>12</v>
      </c>
      <c r="H7" s="322">
        <v>7</v>
      </c>
    </row>
    <row r="8" spans="2:8">
      <c r="B8" s="322" t="s">
        <v>1293</v>
      </c>
      <c r="C8" s="322">
        <v>4</v>
      </c>
      <c r="D8" s="322">
        <v>7</v>
      </c>
      <c r="E8" s="322">
        <v>12</v>
      </c>
      <c r="F8" s="322">
        <v>6</v>
      </c>
      <c r="G8" s="322">
        <v>10</v>
      </c>
      <c r="H8" s="322">
        <v>5</v>
      </c>
    </row>
    <row r="9" spans="2:8">
      <c r="B9" s="322" t="s">
        <v>1294</v>
      </c>
      <c r="C9" s="322">
        <v>10</v>
      </c>
      <c r="D9" s="322">
        <v>10</v>
      </c>
      <c r="E9" s="322">
        <v>8</v>
      </c>
      <c r="F9" s="322">
        <v>7</v>
      </c>
      <c r="G9" s="322">
        <v>9</v>
      </c>
      <c r="H9" s="322">
        <v>11</v>
      </c>
    </row>
    <row r="10" spans="2:8">
      <c r="B10" s="322" t="s">
        <v>1295</v>
      </c>
      <c r="C10" s="322">
        <v>22</v>
      </c>
      <c r="D10" s="322">
        <v>12</v>
      </c>
      <c r="E10" s="322">
        <v>5</v>
      </c>
      <c r="F10" s="322">
        <v>12</v>
      </c>
      <c r="G10" s="322">
        <v>8</v>
      </c>
      <c r="H10" s="322">
        <v>9</v>
      </c>
    </row>
    <row r="11" spans="2:8">
      <c r="B11" s="322" t="s">
        <v>1296</v>
      </c>
      <c r="C11" s="322">
        <v>11</v>
      </c>
      <c r="D11" s="322">
        <v>7</v>
      </c>
      <c r="E11" s="322">
        <v>7</v>
      </c>
      <c r="F11" s="322">
        <v>9</v>
      </c>
      <c r="G11" s="322">
        <v>11</v>
      </c>
      <c r="H11" s="322">
        <v>3</v>
      </c>
    </row>
    <row r="12" spans="2:8">
      <c r="B12" s="322" t="s">
        <v>1297</v>
      </c>
      <c r="C12" s="322">
        <v>17</v>
      </c>
      <c r="D12" s="322">
        <v>5</v>
      </c>
      <c r="E12" s="322">
        <v>3</v>
      </c>
      <c r="F12" s="322">
        <v>7</v>
      </c>
      <c r="G12" s="322">
        <v>8</v>
      </c>
      <c r="H12" s="322">
        <v>17</v>
      </c>
    </row>
    <row r="13" spans="2:8">
      <c r="B13" s="322" t="s">
        <v>1298</v>
      </c>
      <c r="C13" s="322">
        <v>8</v>
      </c>
      <c r="D13" s="322">
        <v>12</v>
      </c>
      <c r="E13" s="322">
        <v>4</v>
      </c>
      <c r="F13" s="322">
        <v>12</v>
      </c>
      <c r="G13" s="322">
        <v>7</v>
      </c>
      <c r="H13" s="322">
        <v>11</v>
      </c>
    </row>
    <row r="14" spans="2:8">
      <c r="B14" s="322" t="s">
        <v>1299</v>
      </c>
      <c r="C14" s="322">
        <v>16</v>
      </c>
      <c r="D14" s="322">
        <v>9</v>
      </c>
      <c r="E14" s="322">
        <v>1</v>
      </c>
      <c r="F14" s="322">
        <v>10</v>
      </c>
      <c r="G14" s="322">
        <v>10</v>
      </c>
      <c r="H14" s="322">
        <v>5</v>
      </c>
    </row>
    <row r="15" spans="2:8">
      <c r="B15" s="322" t="s">
        <v>1300</v>
      </c>
      <c r="C15" s="322">
        <v>10</v>
      </c>
      <c r="D15" s="322">
        <v>6</v>
      </c>
      <c r="E15" s="322">
        <v>7</v>
      </c>
      <c r="F15" s="322">
        <v>8</v>
      </c>
      <c r="G15" s="322">
        <v>12</v>
      </c>
      <c r="H15" s="322">
        <v>3</v>
      </c>
    </row>
    <row r="16" spans="2:8">
      <c r="B16" s="322" t="s">
        <v>1301</v>
      </c>
      <c r="C16" s="322">
        <v>7</v>
      </c>
      <c r="D16" s="322">
        <v>5</v>
      </c>
      <c r="E16" s="322">
        <v>5</v>
      </c>
      <c r="F16" s="322">
        <v>6</v>
      </c>
      <c r="G16" s="322">
        <v>6</v>
      </c>
      <c r="H16" s="322">
        <v>8</v>
      </c>
    </row>
    <row r="17" spans="2:8">
      <c r="B17" s="322" t="s">
        <v>1302</v>
      </c>
      <c r="C17" s="322">
        <v>12</v>
      </c>
      <c r="D17" s="322">
        <v>10</v>
      </c>
      <c r="E17" s="322">
        <v>8</v>
      </c>
      <c r="F17" s="322">
        <v>11</v>
      </c>
      <c r="G17" s="322">
        <v>4</v>
      </c>
      <c r="H17" s="322">
        <v>6</v>
      </c>
    </row>
    <row r="18" spans="2:8">
      <c r="B18" s="322" t="s">
        <v>1303</v>
      </c>
      <c r="C18" s="322">
        <v>8</v>
      </c>
      <c r="D18" s="322">
        <v>11</v>
      </c>
      <c r="E18" s="322">
        <v>4</v>
      </c>
      <c r="F18" s="322">
        <v>13</v>
      </c>
      <c r="G18" s="322">
        <v>3</v>
      </c>
      <c r="H18" s="322">
        <v>7</v>
      </c>
    </row>
    <row r="19" spans="2:8">
      <c r="B19" s="322" t="s">
        <v>1304</v>
      </c>
      <c r="C19" s="322">
        <v>10</v>
      </c>
      <c r="D19" s="322">
        <v>6</v>
      </c>
      <c r="E19" s="322">
        <v>6</v>
      </c>
      <c r="F19" s="322">
        <v>4</v>
      </c>
      <c r="G19" s="322">
        <v>3</v>
      </c>
      <c r="H19" s="322">
        <v>6</v>
      </c>
    </row>
  </sheetData>
  <mergeCells count="3">
    <mergeCell ref="B3:B4"/>
    <mergeCell ref="C3:E3"/>
    <mergeCell ref="F3:H3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C2EC8-C49A-4CF1-86D7-37554B113E5D}">
  <dimension ref="A3:L34"/>
  <sheetViews>
    <sheetView showGridLines="0" zoomScaleNormal="100" workbookViewId="0">
      <selection activeCell="D19" sqref="D19"/>
    </sheetView>
  </sheetViews>
  <sheetFormatPr defaultColWidth="9.140625" defaultRowHeight="14.25"/>
  <cols>
    <col min="1" max="1" width="9.140625" style="326"/>
    <col min="2" max="2" width="19" style="326" customWidth="1"/>
    <col min="3" max="12" width="10.140625" style="326" customWidth="1"/>
    <col min="13" max="16384" width="9.140625" style="326"/>
  </cols>
  <sheetData>
    <row r="3" spans="2:12" ht="36.75" customHeight="1">
      <c r="B3" s="325" t="s">
        <v>1246</v>
      </c>
    </row>
    <row r="4" spans="2:12" ht="15">
      <c r="B4" s="307" t="s">
        <v>882</v>
      </c>
      <c r="C4" s="307">
        <v>2003</v>
      </c>
      <c r="D4" s="307">
        <v>2004</v>
      </c>
      <c r="E4" s="307">
        <v>2005</v>
      </c>
      <c r="F4" s="307">
        <v>2006</v>
      </c>
      <c r="G4" s="307">
        <v>2007</v>
      </c>
      <c r="H4" s="307">
        <v>2008</v>
      </c>
      <c r="I4" s="307">
        <v>2009</v>
      </c>
      <c r="J4" s="307">
        <v>2010</v>
      </c>
      <c r="K4" s="307">
        <v>2011</v>
      </c>
      <c r="L4" s="307">
        <v>2012</v>
      </c>
    </row>
    <row r="5" spans="2:12">
      <c r="B5" s="327" t="s">
        <v>1310</v>
      </c>
      <c r="C5" s="328">
        <v>3837776</v>
      </c>
      <c r="D5" s="329">
        <v>4863440</v>
      </c>
      <c r="E5" s="328">
        <v>5119783</v>
      </c>
      <c r="F5" s="329">
        <v>5446606</v>
      </c>
      <c r="G5" s="328">
        <v>5010870</v>
      </c>
      <c r="H5" s="329">
        <v>5411746</v>
      </c>
      <c r="I5" s="328">
        <v>5952920</v>
      </c>
      <c r="J5" s="329">
        <v>6786326</v>
      </c>
      <c r="K5" s="328">
        <v>7872136</v>
      </c>
      <c r="L5" s="329">
        <v>7289120</v>
      </c>
    </row>
    <row r="6" spans="2:12">
      <c r="B6" s="327" t="s">
        <v>1311</v>
      </c>
      <c r="C6" s="328">
        <v>1284590</v>
      </c>
      <c r="D6" s="329">
        <v>1502970</v>
      </c>
      <c r="E6" s="328">
        <v>1713380</v>
      </c>
      <c r="F6" s="329">
        <v>1679110</v>
      </c>
      <c r="G6" s="328">
        <v>1343280</v>
      </c>
      <c r="H6" s="329">
        <v>1491040</v>
      </c>
      <c r="I6" s="328">
        <v>1714690</v>
      </c>
      <c r="J6" s="329">
        <v>2040480</v>
      </c>
      <c r="K6" s="328">
        <v>1346550</v>
      </c>
      <c r="L6" s="329">
        <v>1404670</v>
      </c>
    </row>
    <row r="7" spans="2:12">
      <c r="B7" s="327" t="s">
        <v>1312</v>
      </c>
      <c r="C7" s="328">
        <v>1306199</v>
      </c>
      <c r="D7" s="329">
        <v>1162517</v>
      </c>
      <c r="E7" s="328">
        <v>1034640</v>
      </c>
      <c r="F7" s="329">
        <v>910483</v>
      </c>
      <c r="G7" s="328">
        <v>828539</v>
      </c>
      <c r="H7" s="329">
        <v>1262255</v>
      </c>
      <c r="I7" s="328">
        <v>647916</v>
      </c>
      <c r="J7" s="329">
        <v>583124</v>
      </c>
      <c r="K7" s="328">
        <v>1495655</v>
      </c>
      <c r="L7" s="329">
        <v>1841132</v>
      </c>
    </row>
    <row r="8" spans="2:12">
      <c r="B8" s="327" t="s">
        <v>1313</v>
      </c>
      <c r="C8" s="328">
        <v>2336419</v>
      </c>
      <c r="D8" s="329">
        <v>2322128</v>
      </c>
      <c r="E8" s="328">
        <v>1299448</v>
      </c>
      <c r="F8" s="329">
        <v>2439141</v>
      </c>
      <c r="G8" s="328">
        <v>2180099</v>
      </c>
      <c r="H8" s="329">
        <v>1352123</v>
      </c>
      <c r="I8" s="328">
        <v>1026356</v>
      </c>
      <c r="J8" s="329">
        <v>1307732</v>
      </c>
      <c r="K8" s="328">
        <v>2926374</v>
      </c>
      <c r="L8" s="329">
        <v>3557144</v>
      </c>
    </row>
    <row r="10" spans="2:12" ht="15.75">
      <c r="B10" s="330" t="s">
        <v>1248</v>
      </c>
      <c r="C10" s="331"/>
      <c r="D10" s="331"/>
      <c r="E10" s="331"/>
      <c r="F10" s="331"/>
      <c r="G10" s="331"/>
      <c r="H10" s="331"/>
      <c r="I10" s="331"/>
      <c r="J10" s="331"/>
      <c r="K10" s="331"/>
      <c r="L10" s="331"/>
    </row>
    <row r="11" spans="2:12">
      <c r="B11" s="332" t="s">
        <v>882</v>
      </c>
      <c r="C11" s="333">
        <v>2003</v>
      </c>
      <c r="D11" s="333">
        <v>2004</v>
      </c>
      <c r="E11" s="332">
        <v>2005</v>
      </c>
      <c r="F11" s="333">
        <v>2006</v>
      </c>
      <c r="G11" s="333">
        <v>2007</v>
      </c>
      <c r="H11" s="332">
        <v>2008</v>
      </c>
      <c r="I11" s="333">
        <v>2009</v>
      </c>
      <c r="J11" s="333">
        <v>2010</v>
      </c>
      <c r="K11" s="332">
        <v>2011</v>
      </c>
      <c r="L11" s="333">
        <v>2012</v>
      </c>
    </row>
    <row r="12" spans="2:12">
      <c r="B12" s="334" t="s">
        <v>1310</v>
      </c>
      <c r="C12" s="334"/>
      <c r="D12" s="334"/>
      <c r="E12" s="334"/>
      <c r="F12" s="334"/>
      <c r="G12" s="334"/>
      <c r="H12" s="334"/>
      <c r="I12" s="334"/>
      <c r="J12" s="334"/>
      <c r="K12" s="334"/>
      <c r="L12" s="334"/>
    </row>
    <row r="13" spans="2:12">
      <c r="B13" s="334" t="s">
        <v>1314</v>
      </c>
      <c r="C13" s="334"/>
      <c r="D13" s="334"/>
      <c r="E13" s="334"/>
      <c r="F13" s="334"/>
      <c r="G13" s="334"/>
      <c r="H13" s="334"/>
      <c r="I13" s="334"/>
      <c r="J13" s="334"/>
      <c r="K13" s="334"/>
      <c r="L13" s="334"/>
    </row>
    <row r="14" spans="2:12">
      <c r="B14" s="334" t="s">
        <v>1315</v>
      </c>
      <c r="C14" s="334"/>
      <c r="D14" s="334"/>
      <c r="E14" s="334"/>
      <c r="F14" s="334"/>
      <c r="G14" s="334"/>
      <c r="H14" s="334"/>
      <c r="I14" s="334"/>
      <c r="J14" s="334"/>
      <c r="K14" s="334"/>
      <c r="L14" s="334"/>
    </row>
    <row r="15" spans="2:12">
      <c r="B15" s="334" t="s">
        <v>1313</v>
      </c>
      <c r="C15" s="334"/>
      <c r="D15" s="334"/>
      <c r="E15" s="334"/>
      <c r="F15" s="334"/>
      <c r="G15" s="334"/>
      <c r="H15" s="334"/>
      <c r="I15" s="334"/>
      <c r="J15" s="334"/>
      <c r="K15" s="334"/>
      <c r="L15" s="334"/>
    </row>
    <row r="17" spans="1:11" ht="15">
      <c r="A17" s="335"/>
      <c r="B17" s="335"/>
      <c r="C17" s="335"/>
      <c r="D17" s="335"/>
      <c r="E17" s="335"/>
      <c r="F17" s="335"/>
      <c r="G17" s="335"/>
      <c r="H17" s="335"/>
      <c r="I17" s="335"/>
      <c r="J17" s="335"/>
      <c r="K17" s="335"/>
    </row>
    <row r="18" spans="1:11" ht="15">
      <c r="A18" s="335"/>
      <c r="B18" s="335"/>
      <c r="C18" s="335"/>
      <c r="D18" s="335"/>
      <c r="E18" s="335"/>
      <c r="F18" s="335"/>
      <c r="G18" s="335"/>
      <c r="H18" s="335"/>
      <c r="I18" s="335"/>
      <c r="J18" s="335"/>
      <c r="K18" s="335"/>
    </row>
    <row r="19" spans="1:11" ht="15">
      <c r="A19" s="335"/>
      <c r="B19" s="335"/>
      <c r="C19" s="335"/>
      <c r="D19" s="335"/>
      <c r="E19" s="335"/>
      <c r="F19" s="335"/>
      <c r="G19" s="335"/>
      <c r="H19" s="335"/>
      <c r="I19" s="335"/>
      <c r="J19" s="335"/>
      <c r="K19" s="335"/>
    </row>
    <row r="20" spans="1:11" ht="15">
      <c r="A20" s="335"/>
      <c r="B20" s="335"/>
      <c r="C20" s="335"/>
      <c r="D20" s="335"/>
      <c r="E20" s="335"/>
      <c r="F20" s="335"/>
      <c r="G20" s="335"/>
      <c r="H20" s="335"/>
      <c r="I20" s="335"/>
      <c r="J20" s="335"/>
      <c r="K20" s="335"/>
    </row>
    <row r="21" spans="1:11" ht="15">
      <c r="A21" s="335"/>
      <c r="B21" s="335"/>
      <c r="C21" s="335"/>
      <c r="D21" s="335"/>
      <c r="E21" s="335"/>
      <c r="F21" s="335"/>
      <c r="G21" s="335"/>
      <c r="H21" s="335"/>
      <c r="I21" s="335"/>
      <c r="J21" s="335"/>
      <c r="K21" s="335"/>
    </row>
    <row r="22" spans="1:11" ht="15">
      <c r="A22" s="335"/>
      <c r="B22" s="335"/>
      <c r="C22" s="335"/>
      <c r="D22" s="335"/>
      <c r="E22" s="335"/>
      <c r="F22" s="335"/>
      <c r="G22" s="335"/>
      <c r="H22" s="335"/>
      <c r="I22" s="335"/>
      <c r="J22" s="335"/>
      <c r="K22" s="335"/>
    </row>
    <row r="23" spans="1:11" ht="15">
      <c r="A23" s="335"/>
      <c r="B23" s="335"/>
      <c r="C23" s="335"/>
      <c r="D23" s="335"/>
      <c r="E23" s="335"/>
      <c r="F23" s="335"/>
      <c r="G23" s="335"/>
      <c r="H23" s="335"/>
      <c r="I23" s="335"/>
      <c r="J23" s="335"/>
      <c r="K23" s="335"/>
    </row>
    <row r="24" spans="1:11" ht="15">
      <c r="A24" s="335"/>
      <c r="B24" s="335"/>
      <c r="C24" s="335"/>
      <c r="D24" s="335"/>
      <c r="E24" s="335"/>
      <c r="F24" s="335"/>
      <c r="G24" s="335"/>
      <c r="H24" s="335"/>
      <c r="I24" s="335"/>
      <c r="J24" s="335"/>
      <c r="K24" s="335"/>
    </row>
    <row r="25" spans="1:11" ht="15">
      <c r="A25" s="335"/>
      <c r="B25" s="335"/>
      <c r="C25" s="335"/>
      <c r="D25" s="335"/>
      <c r="E25" s="335"/>
      <c r="F25" s="335"/>
      <c r="G25" s="335"/>
      <c r="H25" s="335"/>
      <c r="I25" s="335"/>
      <c r="J25" s="335"/>
      <c r="K25" s="335"/>
    </row>
    <row r="26" spans="1:11" ht="15">
      <c r="A26" s="335"/>
      <c r="B26" s="335"/>
      <c r="C26" s="335"/>
      <c r="D26" s="335"/>
      <c r="E26" s="335"/>
      <c r="F26" s="335"/>
      <c r="G26" s="335"/>
      <c r="H26" s="335"/>
      <c r="I26" s="335"/>
      <c r="J26" s="335"/>
      <c r="K26" s="335"/>
    </row>
    <row r="27" spans="1:11" ht="15">
      <c r="A27" s="335"/>
      <c r="B27" s="335"/>
      <c r="C27" s="335"/>
      <c r="D27" s="335"/>
      <c r="E27" s="335"/>
      <c r="F27" s="335"/>
      <c r="G27" s="335"/>
      <c r="H27" s="335"/>
      <c r="I27" s="335"/>
      <c r="J27" s="335"/>
      <c r="K27" s="335"/>
    </row>
    <row r="28" spans="1:11" ht="15">
      <c r="A28" s="335"/>
      <c r="B28" s="335"/>
      <c r="C28" s="335"/>
      <c r="D28" s="335"/>
      <c r="E28" s="335"/>
      <c r="F28" s="335"/>
      <c r="G28" s="335"/>
      <c r="H28" s="335"/>
      <c r="I28" s="335"/>
      <c r="J28" s="335"/>
      <c r="K28" s="335"/>
    </row>
    <row r="29" spans="1:11" ht="15">
      <c r="A29" s="335"/>
      <c r="B29" s="335"/>
      <c r="C29" s="335"/>
      <c r="D29" s="335"/>
      <c r="E29" s="335"/>
      <c r="F29" s="335"/>
      <c r="G29" s="335"/>
      <c r="H29" s="335"/>
      <c r="I29" s="335"/>
      <c r="J29" s="335"/>
      <c r="K29" s="335"/>
    </row>
    <row r="30" spans="1:11" ht="15">
      <c r="A30" s="335"/>
      <c r="B30" s="335"/>
      <c r="C30" s="335"/>
      <c r="D30" s="335"/>
      <c r="E30" s="335"/>
      <c r="F30" s="335"/>
      <c r="G30" s="335"/>
      <c r="H30" s="335"/>
      <c r="I30" s="335"/>
      <c r="J30" s="335"/>
      <c r="K30" s="335"/>
    </row>
    <row r="31" spans="1:11" ht="15">
      <c r="A31" s="335"/>
      <c r="B31" s="335"/>
      <c r="C31" s="335"/>
      <c r="D31" s="335"/>
      <c r="E31" s="335"/>
      <c r="F31" s="335"/>
      <c r="G31" s="335"/>
      <c r="H31" s="335"/>
      <c r="I31" s="335"/>
      <c r="J31" s="335"/>
      <c r="K31" s="335"/>
    </row>
    <row r="32" spans="1:11" ht="15">
      <c r="A32" s="335"/>
      <c r="B32" s="335"/>
      <c r="C32" s="335"/>
      <c r="D32" s="335"/>
      <c r="E32" s="335"/>
      <c r="F32" s="335"/>
      <c r="G32" s="335"/>
      <c r="H32" s="335"/>
      <c r="I32" s="335"/>
      <c r="J32" s="335"/>
      <c r="K32" s="335"/>
    </row>
    <row r="33" spans="1:11" ht="15">
      <c r="A33" s="335"/>
      <c r="B33" s="335"/>
      <c r="C33" s="335"/>
      <c r="D33" s="335"/>
      <c r="E33" s="335"/>
      <c r="F33" s="335"/>
      <c r="G33" s="335"/>
      <c r="H33" s="335"/>
      <c r="I33" s="335"/>
      <c r="J33" s="335"/>
      <c r="K33" s="335"/>
    </row>
    <row r="34" spans="1:11" ht="15">
      <c r="A34" s="335"/>
      <c r="B34" s="335"/>
      <c r="C34" s="335"/>
      <c r="D34" s="335"/>
      <c r="E34" s="335"/>
      <c r="F34" s="335"/>
      <c r="G34" s="335"/>
      <c r="H34" s="335"/>
      <c r="I34" s="335"/>
      <c r="J34" s="335"/>
      <c r="K34" s="335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842AF-9FC9-4302-9B8A-0EEF83438D15}">
  <sheetPr>
    <tabColor rgb="FF7030A0"/>
  </sheetPr>
  <dimension ref="A1:J320"/>
  <sheetViews>
    <sheetView showGridLines="0" topLeftCell="A131" workbookViewId="0">
      <selection activeCell="J320" sqref="J320"/>
    </sheetView>
  </sheetViews>
  <sheetFormatPr defaultRowHeight="12.75"/>
  <cols>
    <col min="1" max="1" width="19.5703125" style="233" bestFit="1" customWidth="1"/>
    <col min="2" max="2" width="19.7109375" style="233" customWidth="1"/>
    <col min="3" max="3" width="16.7109375" style="233" customWidth="1"/>
    <col min="4" max="4" width="16.5703125" style="233" bestFit="1" customWidth="1"/>
    <col min="5" max="5" width="18.5703125" style="233" customWidth="1"/>
    <col min="6" max="6" width="19.28515625" style="233" customWidth="1"/>
    <col min="7" max="7" width="12" style="233" customWidth="1"/>
    <col min="8" max="8" width="22.42578125" style="233" customWidth="1"/>
    <col min="9" max="9" width="22" style="233" customWidth="1"/>
    <col min="10" max="10" width="16.85546875" style="233" customWidth="1"/>
    <col min="11" max="16384" width="9.140625" style="233"/>
  </cols>
  <sheetData>
    <row r="1" spans="1:10" ht="14.25">
      <c r="A1" s="232" t="s">
        <v>110</v>
      </c>
      <c r="B1" s="232" t="s">
        <v>773</v>
      </c>
      <c r="C1" s="232" t="s">
        <v>775</v>
      </c>
      <c r="D1" s="232" t="s">
        <v>776</v>
      </c>
      <c r="E1" s="232" t="s">
        <v>774</v>
      </c>
      <c r="F1" s="232" t="s">
        <v>777</v>
      </c>
      <c r="G1" s="232" t="s">
        <v>778</v>
      </c>
      <c r="H1" s="486" t="s">
        <v>779</v>
      </c>
      <c r="I1" s="486" t="s">
        <v>780</v>
      </c>
      <c r="J1" s="486" t="s">
        <v>1934</v>
      </c>
    </row>
    <row r="2" spans="1:10" ht="14.25" hidden="1">
      <c r="A2" s="234" t="s">
        <v>784</v>
      </c>
      <c r="B2" s="234" t="s">
        <v>785</v>
      </c>
      <c r="C2" s="234">
        <v>2800</v>
      </c>
      <c r="D2" s="234" t="s">
        <v>786</v>
      </c>
      <c r="E2" s="235">
        <v>40909</v>
      </c>
      <c r="F2" s="234">
        <v>34</v>
      </c>
      <c r="G2" s="234">
        <v>3</v>
      </c>
      <c r="H2" s="485">
        <f>Таблица6[[#This Row],[Цена за шт, р]]*Таблица6[[#This Row],[Количество, шт]]</f>
        <v>95200</v>
      </c>
      <c r="I2" s="485">
        <f>Таблица6[[#This Row],[Брак, шт]]*Таблица6[[#This Row],[Цена за шт, р]]</f>
        <v>8400</v>
      </c>
      <c r="J2" s="487">
        <f>Таблица6[[#This Row],[Брак, шт]]/Таблица6[[#This Row],[Количество, шт]]</f>
        <v>8.8235294117647065E-2</v>
      </c>
    </row>
    <row r="3" spans="1:10" ht="14.25" hidden="1">
      <c r="A3" s="234" t="s">
        <v>781</v>
      </c>
      <c r="B3" s="234" t="s">
        <v>782</v>
      </c>
      <c r="C3" s="234">
        <v>3880</v>
      </c>
      <c r="D3" s="234" t="s">
        <v>783</v>
      </c>
      <c r="E3" s="236">
        <v>40911</v>
      </c>
      <c r="F3" s="234">
        <v>24</v>
      </c>
      <c r="G3" s="234">
        <v>1</v>
      </c>
      <c r="H3" s="485">
        <f>Таблица6[[#This Row],[Цена за шт, р]]*Таблица6[[#This Row],[Количество, шт]]</f>
        <v>93120</v>
      </c>
      <c r="I3" s="485">
        <f>Таблица6[[#This Row],[Брак, шт]]*Таблица6[[#This Row],[Цена за шт, р]]</f>
        <v>3880</v>
      </c>
      <c r="J3" s="487">
        <f>Таблица6[[#This Row],[Брак, шт]]/Таблица6[[#This Row],[Количество, шт]]</f>
        <v>4.1666666666666664E-2</v>
      </c>
    </row>
    <row r="4" spans="1:10" ht="14.25" hidden="1">
      <c r="A4" s="234" t="s">
        <v>784</v>
      </c>
      <c r="B4" s="234" t="s">
        <v>785</v>
      </c>
      <c r="C4" s="234">
        <v>2800</v>
      </c>
      <c r="D4" s="234" t="s">
        <v>783</v>
      </c>
      <c r="E4" s="236">
        <v>40914</v>
      </c>
      <c r="F4" s="234">
        <v>38</v>
      </c>
      <c r="G4" s="234">
        <v>3</v>
      </c>
      <c r="H4" s="485">
        <f>Таблица6[[#This Row],[Цена за шт, р]]*Таблица6[[#This Row],[Количество, шт]]</f>
        <v>106400</v>
      </c>
      <c r="I4" s="485">
        <f>Таблица6[[#This Row],[Брак, шт]]*Таблица6[[#This Row],[Цена за шт, р]]</f>
        <v>8400</v>
      </c>
      <c r="J4" s="487">
        <f>Таблица6[[#This Row],[Брак, шт]]/Таблица6[[#This Row],[Количество, шт]]</f>
        <v>7.8947368421052627E-2</v>
      </c>
    </row>
    <row r="5" spans="1:10" ht="14.25" hidden="1">
      <c r="A5" s="234" t="s">
        <v>787</v>
      </c>
      <c r="B5" s="234" t="s">
        <v>788</v>
      </c>
      <c r="C5" s="234">
        <v>900</v>
      </c>
      <c r="D5" s="234" t="s">
        <v>789</v>
      </c>
      <c r="E5" s="235">
        <v>40915</v>
      </c>
      <c r="F5" s="234">
        <v>13</v>
      </c>
      <c r="G5" s="234">
        <v>3</v>
      </c>
      <c r="H5" s="485">
        <f>Таблица6[[#This Row],[Цена за шт, р]]*Таблица6[[#This Row],[Количество, шт]]</f>
        <v>11700</v>
      </c>
      <c r="I5" s="485">
        <f>Таблица6[[#This Row],[Брак, шт]]*Таблица6[[#This Row],[Цена за шт, р]]</f>
        <v>2700</v>
      </c>
      <c r="J5" s="487">
        <f>Таблица6[[#This Row],[Брак, шт]]/Таблица6[[#This Row],[Количество, шт]]</f>
        <v>0.23076923076923078</v>
      </c>
    </row>
    <row r="6" spans="1:10" ht="14.25" hidden="1">
      <c r="A6" s="234" t="s">
        <v>791</v>
      </c>
      <c r="B6" s="234" t="s">
        <v>788</v>
      </c>
      <c r="C6" s="234">
        <v>3900</v>
      </c>
      <c r="D6" s="234" t="s">
        <v>786</v>
      </c>
      <c r="E6" s="235">
        <v>40916</v>
      </c>
      <c r="F6" s="234">
        <v>46</v>
      </c>
      <c r="G6" s="234">
        <v>4</v>
      </c>
      <c r="H6" s="485">
        <f>Таблица6[[#This Row],[Цена за шт, р]]*Таблица6[[#This Row],[Количество, шт]]</f>
        <v>179400</v>
      </c>
      <c r="I6" s="485">
        <f>Таблица6[[#This Row],[Брак, шт]]*Таблица6[[#This Row],[Цена за шт, р]]</f>
        <v>15600</v>
      </c>
      <c r="J6" s="487">
        <f>Таблица6[[#This Row],[Брак, шт]]/Таблица6[[#This Row],[Количество, шт]]</f>
        <v>8.6956521739130432E-2</v>
      </c>
    </row>
    <row r="7" spans="1:10" ht="14.25" hidden="1">
      <c r="A7" s="234" t="s">
        <v>787</v>
      </c>
      <c r="B7" s="234" t="s">
        <v>790</v>
      </c>
      <c r="C7" s="234">
        <v>2500</v>
      </c>
      <c r="D7" s="234" t="s">
        <v>783</v>
      </c>
      <c r="E7" s="236">
        <v>40916</v>
      </c>
      <c r="F7" s="234">
        <v>26</v>
      </c>
      <c r="G7" s="234">
        <v>0</v>
      </c>
      <c r="H7" s="485">
        <f>Таблица6[[#This Row],[Цена за шт, р]]*Таблица6[[#This Row],[Количество, шт]]</f>
        <v>65000</v>
      </c>
      <c r="I7" s="485">
        <f>Таблица6[[#This Row],[Брак, шт]]*Таблица6[[#This Row],[Цена за шт, р]]</f>
        <v>0</v>
      </c>
      <c r="J7" s="487">
        <f>Таблица6[[#This Row],[Брак, шт]]/Таблица6[[#This Row],[Количество, шт]]</f>
        <v>0</v>
      </c>
    </row>
    <row r="8" spans="1:10" ht="14.25" hidden="1">
      <c r="A8" s="234" t="s">
        <v>792</v>
      </c>
      <c r="B8" s="234" t="s">
        <v>793</v>
      </c>
      <c r="C8" s="234">
        <v>1100</v>
      </c>
      <c r="D8" s="234" t="s">
        <v>794</v>
      </c>
      <c r="E8" s="235">
        <v>40918</v>
      </c>
      <c r="F8" s="234">
        <v>20</v>
      </c>
      <c r="G8" s="234">
        <v>3</v>
      </c>
      <c r="H8" s="485">
        <f>Таблица6[[#This Row],[Цена за шт, р]]*Таблица6[[#This Row],[Количество, шт]]</f>
        <v>22000</v>
      </c>
      <c r="I8" s="485">
        <f>Таблица6[[#This Row],[Брак, шт]]*Таблица6[[#This Row],[Цена за шт, р]]</f>
        <v>3300</v>
      </c>
      <c r="J8" s="487">
        <f>Таблица6[[#This Row],[Брак, шт]]/Таблица6[[#This Row],[Количество, шт]]</f>
        <v>0.15</v>
      </c>
    </row>
    <row r="9" spans="1:10" ht="14.25" hidden="1">
      <c r="A9" s="234" t="s">
        <v>795</v>
      </c>
      <c r="B9" s="234" t="s">
        <v>797</v>
      </c>
      <c r="C9" s="234">
        <v>2360</v>
      </c>
      <c r="D9" s="234" t="s">
        <v>786</v>
      </c>
      <c r="E9" s="235">
        <v>40921</v>
      </c>
      <c r="F9" s="234">
        <v>20</v>
      </c>
      <c r="G9" s="234">
        <v>3</v>
      </c>
      <c r="H9" s="485">
        <f>Таблица6[[#This Row],[Цена за шт, р]]*Таблица6[[#This Row],[Количество, шт]]</f>
        <v>47200</v>
      </c>
      <c r="I9" s="485">
        <f>Таблица6[[#This Row],[Брак, шт]]*Таблица6[[#This Row],[Цена за шт, р]]</f>
        <v>7080</v>
      </c>
      <c r="J9" s="487">
        <f>Таблица6[[#This Row],[Брак, шт]]/Таблица6[[#This Row],[Количество, шт]]</f>
        <v>0.15</v>
      </c>
    </row>
    <row r="10" spans="1:10" ht="14.25" hidden="1">
      <c r="A10" s="234" t="s">
        <v>795</v>
      </c>
      <c r="B10" s="234" t="s">
        <v>796</v>
      </c>
      <c r="C10" s="234">
        <v>4850</v>
      </c>
      <c r="D10" s="234" t="s">
        <v>789</v>
      </c>
      <c r="E10" s="235">
        <v>40921</v>
      </c>
      <c r="F10" s="234">
        <v>24</v>
      </c>
      <c r="G10" s="234">
        <v>1</v>
      </c>
      <c r="H10" s="485">
        <f>Таблица6[[#This Row],[Цена за шт, р]]*Таблица6[[#This Row],[Количество, шт]]</f>
        <v>116400</v>
      </c>
      <c r="I10" s="485">
        <f>Таблица6[[#This Row],[Брак, шт]]*Таблица6[[#This Row],[Цена за шт, р]]</f>
        <v>4850</v>
      </c>
      <c r="J10" s="487">
        <f>Таблица6[[#This Row],[Брак, шт]]/Таблица6[[#This Row],[Количество, шт]]</f>
        <v>4.1666666666666664E-2</v>
      </c>
    </row>
    <row r="11" spans="1:10" ht="14.25" hidden="1">
      <c r="A11" s="234" t="s">
        <v>781</v>
      </c>
      <c r="B11" s="234" t="s">
        <v>798</v>
      </c>
      <c r="C11" s="234">
        <v>4100</v>
      </c>
      <c r="D11" s="234" t="s">
        <v>786</v>
      </c>
      <c r="E11" s="235">
        <v>40922</v>
      </c>
      <c r="F11" s="234">
        <v>30</v>
      </c>
      <c r="G11" s="234">
        <v>2</v>
      </c>
      <c r="H11" s="485">
        <f>Таблица6[[#This Row],[Цена за шт, р]]*Таблица6[[#This Row],[Количество, шт]]</f>
        <v>123000</v>
      </c>
      <c r="I11" s="485">
        <f>Таблица6[[#This Row],[Брак, шт]]*Таблица6[[#This Row],[Цена за шт, р]]</f>
        <v>8200</v>
      </c>
      <c r="J11" s="487">
        <f>Таблица6[[#This Row],[Брак, шт]]/Таблица6[[#This Row],[Количество, шт]]</f>
        <v>6.6666666666666666E-2</v>
      </c>
    </row>
    <row r="12" spans="1:10" ht="14.25" hidden="1">
      <c r="A12" s="234" t="s">
        <v>795</v>
      </c>
      <c r="B12" s="234" t="s">
        <v>793</v>
      </c>
      <c r="C12" s="234">
        <v>2500</v>
      </c>
      <c r="D12" s="234" t="s">
        <v>799</v>
      </c>
      <c r="E12" s="236">
        <v>40923</v>
      </c>
      <c r="F12" s="234">
        <v>49</v>
      </c>
      <c r="G12" s="234">
        <v>2</v>
      </c>
      <c r="H12" s="485">
        <f>Таблица6[[#This Row],[Цена за шт, р]]*Таблица6[[#This Row],[Количество, шт]]</f>
        <v>122500</v>
      </c>
      <c r="I12" s="485">
        <f>Таблица6[[#This Row],[Брак, шт]]*Таблица6[[#This Row],[Цена за шт, р]]</f>
        <v>5000</v>
      </c>
      <c r="J12" s="487">
        <f>Таблица6[[#This Row],[Брак, шт]]/Таблица6[[#This Row],[Количество, шт]]</f>
        <v>4.0816326530612242E-2</v>
      </c>
    </row>
    <row r="13" spans="1:10" ht="14.25" hidden="1">
      <c r="A13" s="234" t="s">
        <v>781</v>
      </c>
      <c r="B13" s="234" t="s">
        <v>798</v>
      </c>
      <c r="C13" s="234">
        <v>4100</v>
      </c>
      <c r="D13" s="234" t="s">
        <v>783</v>
      </c>
      <c r="E13" s="236">
        <v>40924</v>
      </c>
      <c r="F13" s="234">
        <v>24</v>
      </c>
      <c r="G13" s="234">
        <v>0</v>
      </c>
      <c r="H13" s="485">
        <f>Таблица6[[#This Row],[Цена за шт, р]]*Таблица6[[#This Row],[Количество, шт]]</f>
        <v>98400</v>
      </c>
      <c r="I13" s="485">
        <f>Таблица6[[#This Row],[Брак, шт]]*Таблица6[[#This Row],[Цена за шт, р]]</f>
        <v>0</v>
      </c>
      <c r="J13" s="487">
        <f>Таблица6[[#This Row],[Брак, шт]]/Таблица6[[#This Row],[Количество, шт]]</f>
        <v>0</v>
      </c>
    </row>
    <row r="14" spans="1:10" ht="14.25" hidden="1">
      <c r="A14" s="234" t="s">
        <v>784</v>
      </c>
      <c r="B14" s="234" t="s">
        <v>785</v>
      </c>
      <c r="C14" s="234">
        <v>2750</v>
      </c>
      <c r="D14" s="234" t="s">
        <v>789</v>
      </c>
      <c r="E14" s="235">
        <v>40925</v>
      </c>
      <c r="F14" s="234">
        <v>23</v>
      </c>
      <c r="G14" s="234">
        <v>0</v>
      </c>
      <c r="H14" s="485">
        <f>Таблица6[[#This Row],[Цена за шт, р]]*Таблица6[[#This Row],[Количество, шт]]</f>
        <v>63250</v>
      </c>
      <c r="I14" s="485">
        <f>Таблица6[[#This Row],[Брак, шт]]*Таблица6[[#This Row],[Цена за шт, р]]</f>
        <v>0</v>
      </c>
      <c r="J14" s="487">
        <f>Таблица6[[#This Row],[Брак, шт]]/Таблица6[[#This Row],[Количество, шт]]</f>
        <v>0</v>
      </c>
    </row>
    <row r="15" spans="1:10" ht="14.25" hidden="1">
      <c r="A15" s="234" t="s">
        <v>795</v>
      </c>
      <c r="B15" s="234" t="s">
        <v>797</v>
      </c>
      <c r="C15" s="234">
        <v>2400</v>
      </c>
      <c r="D15" s="234" t="s">
        <v>794</v>
      </c>
      <c r="E15" s="235">
        <v>40926</v>
      </c>
      <c r="F15" s="234">
        <v>23</v>
      </c>
      <c r="G15" s="234">
        <v>4</v>
      </c>
      <c r="H15" s="485">
        <f>Таблица6[[#This Row],[Цена за шт, р]]*Таблица6[[#This Row],[Количество, шт]]</f>
        <v>55200</v>
      </c>
      <c r="I15" s="485">
        <f>Таблица6[[#This Row],[Брак, шт]]*Таблица6[[#This Row],[Цена за шт, р]]</f>
        <v>9600</v>
      </c>
      <c r="J15" s="487">
        <f>Таблица6[[#This Row],[Брак, шт]]/Таблица6[[#This Row],[Количество, шт]]</f>
        <v>0.17391304347826086</v>
      </c>
    </row>
    <row r="16" spans="1:10" ht="14.25" hidden="1">
      <c r="A16" s="234" t="s">
        <v>787</v>
      </c>
      <c r="B16" s="234" t="s">
        <v>798</v>
      </c>
      <c r="C16" s="234">
        <v>1960</v>
      </c>
      <c r="D16" s="234" t="s">
        <v>800</v>
      </c>
      <c r="E16" s="236">
        <v>40927</v>
      </c>
      <c r="F16" s="234">
        <v>33</v>
      </c>
      <c r="G16" s="234">
        <v>0</v>
      </c>
      <c r="H16" s="485">
        <f>Таблица6[[#This Row],[Цена за шт, р]]*Таблица6[[#This Row],[Количество, шт]]</f>
        <v>64680</v>
      </c>
      <c r="I16" s="485">
        <f>Таблица6[[#This Row],[Брак, шт]]*Таблица6[[#This Row],[Цена за шт, р]]</f>
        <v>0</v>
      </c>
      <c r="J16" s="487">
        <f>Таблица6[[#This Row],[Брак, шт]]/Таблица6[[#This Row],[Количество, шт]]</f>
        <v>0</v>
      </c>
    </row>
    <row r="17" spans="1:10" ht="14.25" hidden="1">
      <c r="A17" s="234" t="s">
        <v>791</v>
      </c>
      <c r="B17" s="234" t="s">
        <v>798</v>
      </c>
      <c r="C17" s="234">
        <v>1800</v>
      </c>
      <c r="D17" s="234" t="s">
        <v>799</v>
      </c>
      <c r="E17" s="236">
        <v>40927</v>
      </c>
      <c r="F17" s="234">
        <v>46</v>
      </c>
      <c r="G17" s="234">
        <v>1</v>
      </c>
      <c r="H17" s="485">
        <f>Таблица6[[#This Row],[Цена за шт, р]]*Таблица6[[#This Row],[Количество, шт]]</f>
        <v>82800</v>
      </c>
      <c r="I17" s="485">
        <f>Таблица6[[#This Row],[Брак, шт]]*Таблица6[[#This Row],[Цена за шт, р]]</f>
        <v>1800</v>
      </c>
      <c r="J17" s="487">
        <f>Таблица6[[#This Row],[Брак, шт]]/Таблица6[[#This Row],[Количество, шт]]</f>
        <v>2.1739130434782608E-2</v>
      </c>
    </row>
    <row r="18" spans="1:10" ht="14.25" hidden="1">
      <c r="A18" s="234" t="s">
        <v>781</v>
      </c>
      <c r="B18" s="234" t="s">
        <v>798</v>
      </c>
      <c r="C18" s="234">
        <v>4100</v>
      </c>
      <c r="D18" s="234" t="s">
        <v>800</v>
      </c>
      <c r="E18" s="236">
        <v>40928</v>
      </c>
      <c r="F18" s="234">
        <v>27</v>
      </c>
      <c r="G18" s="234">
        <v>4</v>
      </c>
      <c r="H18" s="485">
        <f>Таблица6[[#This Row],[Цена за шт, р]]*Таблица6[[#This Row],[Количество, шт]]</f>
        <v>110700</v>
      </c>
      <c r="I18" s="485">
        <f>Таблица6[[#This Row],[Брак, шт]]*Таблица6[[#This Row],[Цена за шт, р]]</f>
        <v>16400</v>
      </c>
      <c r="J18" s="487">
        <f>Таблица6[[#This Row],[Брак, шт]]/Таблица6[[#This Row],[Количество, шт]]</f>
        <v>0.14814814814814814</v>
      </c>
    </row>
    <row r="19" spans="1:10" ht="14.25" hidden="1">
      <c r="A19" s="234" t="s">
        <v>801</v>
      </c>
      <c r="B19" s="234" t="s">
        <v>802</v>
      </c>
      <c r="C19" s="234">
        <v>1280</v>
      </c>
      <c r="D19" s="234" t="s">
        <v>783</v>
      </c>
      <c r="E19" s="236">
        <v>40930</v>
      </c>
      <c r="F19" s="234">
        <v>15</v>
      </c>
      <c r="G19" s="234">
        <v>4</v>
      </c>
      <c r="H19" s="485">
        <f>Таблица6[[#This Row],[Цена за шт, р]]*Таблица6[[#This Row],[Количество, шт]]</f>
        <v>19200</v>
      </c>
      <c r="I19" s="485">
        <f>Таблица6[[#This Row],[Брак, шт]]*Таблица6[[#This Row],[Цена за шт, р]]</f>
        <v>5120</v>
      </c>
      <c r="J19" s="487">
        <f>Таблица6[[#This Row],[Брак, шт]]/Таблица6[[#This Row],[Количество, шт]]</f>
        <v>0.26666666666666666</v>
      </c>
    </row>
    <row r="20" spans="1:10" ht="14.25" hidden="1">
      <c r="A20" s="234" t="s">
        <v>801</v>
      </c>
      <c r="B20" s="234" t="s">
        <v>796</v>
      </c>
      <c r="C20" s="234">
        <v>3380</v>
      </c>
      <c r="D20" s="234" t="s">
        <v>783</v>
      </c>
      <c r="E20" s="236">
        <v>40931</v>
      </c>
      <c r="F20" s="234">
        <v>35</v>
      </c>
      <c r="G20" s="234">
        <v>3</v>
      </c>
      <c r="H20" s="485">
        <f>Таблица6[[#This Row],[Цена за шт, р]]*Таблица6[[#This Row],[Количество, шт]]</f>
        <v>118300</v>
      </c>
      <c r="I20" s="485">
        <f>Таблица6[[#This Row],[Брак, шт]]*Таблица6[[#This Row],[Цена за шт, р]]</f>
        <v>10140</v>
      </c>
      <c r="J20" s="487">
        <f>Таблица6[[#This Row],[Брак, шт]]/Таблица6[[#This Row],[Количество, шт]]</f>
        <v>8.5714285714285715E-2</v>
      </c>
    </row>
    <row r="21" spans="1:10" ht="14.25" hidden="1">
      <c r="A21" s="234" t="s">
        <v>781</v>
      </c>
      <c r="B21" s="234" t="s">
        <v>796</v>
      </c>
      <c r="C21" s="234">
        <v>2870</v>
      </c>
      <c r="D21" s="234" t="s">
        <v>783</v>
      </c>
      <c r="E21" s="236">
        <v>40931</v>
      </c>
      <c r="F21" s="234">
        <v>11</v>
      </c>
      <c r="G21" s="234">
        <v>2</v>
      </c>
      <c r="H21" s="485">
        <f>Таблица6[[#This Row],[Цена за шт, р]]*Таблица6[[#This Row],[Количество, шт]]</f>
        <v>31570</v>
      </c>
      <c r="I21" s="485">
        <f>Таблица6[[#This Row],[Брак, шт]]*Таблица6[[#This Row],[Цена за шт, р]]</f>
        <v>5740</v>
      </c>
      <c r="J21" s="487">
        <f>Таблица6[[#This Row],[Брак, шт]]/Таблица6[[#This Row],[Количество, шт]]</f>
        <v>0.18181818181818182</v>
      </c>
    </row>
    <row r="22" spans="1:10" ht="14.25" hidden="1">
      <c r="A22" s="234" t="s">
        <v>803</v>
      </c>
      <c r="B22" s="234" t="s">
        <v>796</v>
      </c>
      <c r="C22" s="234">
        <v>1080</v>
      </c>
      <c r="D22" s="234" t="s">
        <v>794</v>
      </c>
      <c r="E22" s="236">
        <v>40933</v>
      </c>
      <c r="F22" s="234">
        <v>50</v>
      </c>
      <c r="G22" s="234">
        <v>3</v>
      </c>
      <c r="H22" s="485">
        <f>Таблица6[[#This Row],[Цена за шт, р]]*Таблица6[[#This Row],[Количество, шт]]</f>
        <v>54000</v>
      </c>
      <c r="I22" s="485">
        <f>Таблица6[[#This Row],[Брак, шт]]*Таблица6[[#This Row],[Цена за шт, р]]</f>
        <v>3240</v>
      </c>
      <c r="J22" s="487">
        <f>Таблица6[[#This Row],[Брак, шт]]/Таблица6[[#This Row],[Количество, шт]]</f>
        <v>0.06</v>
      </c>
    </row>
    <row r="23" spans="1:10" ht="14.25" hidden="1">
      <c r="A23" s="234" t="s">
        <v>792</v>
      </c>
      <c r="B23" s="234" t="s">
        <v>793</v>
      </c>
      <c r="C23" s="234">
        <v>1100</v>
      </c>
      <c r="D23" s="234" t="s">
        <v>783</v>
      </c>
      <c r="E23" s="236">
        <v>40933</v>
      </c>
      <c r="F23" s="234">
        <v>16</v>
      </c>
      <c r="G23" s="234">
        <v>4</v>
      </c>
      <c r="H23" s="485">
        <f>Таблица6[[#This Row],[Цена за шт, р]]*Таблица6[[#This Row],[Количество, шт]]</f>
        <v>17600</v>
      </c>
      <c r="I23" s="485">
        <f>Таблица6[[#This Row],[Брак, шт]]*Таблица6[[#This Row],[Цена за шт, р]]</f>
        <v>4400</v>
      </c>
      <c r="J23" s="487">
        <f>Таблица6[[#This Row],[Брак, шт]]/Таблица6[[#This Row],[Количество, шт]]</f>
        <v>0.25</v>
      </c>
    </row>
    <row r="24" spans="1:10" ht="14.25" hidden="1">
      <c r="A24" s="234" t="s">
        <v>781</v>
      </c>
      <c r="B24" s="234" t="s">
        <v>790</v>
      </c>
      <c r="C24" s="234">
        <v>4050</v>
      </c>
      <c r="D24" s="234" t="s">
        <v>800</v>
      </c>
      <c r="E24" s="236">
        <v>40934</v>
      </c>
      <c r="F24" s="234">
        <v>16</v>
      </c>
      <c r="G24" s="234">
        <v>4</v>
      </c>
      <c r="H24" s="485">
        <f>Таблица6[[#This Row],[Цена за шт, р]]*Таблица6[[#This Row],[Количество, шт]]</f>
        <v>64800</v>
      </c>
      <c r="I24" s="485">
        <f>Таблица6[[#This Row],[Брак, шт]]*Таблица6[[#This Row],[Цена за шт, р]]</f>
        <v>16200</v>
      </c>
      <c r="J24" s="487">
        <f>Таблица6[[#This Row],[Брак, шт]]/Таблица6[[#This Row],[Количество, шт]]</f>
        <v>0.25</v>
      </c>
    </row>
    <row r="25" spans="1:10" ht="14.25" hidden="1">
      <c r="A25" s="234" t="s">
        <v>791</v>
      </c>
      <c r="B25" s="234" t="s">
        <v>788</v>
      </c>
      <c r="C25" s="234">
        <v>3900</v>
      </c>
      <c r="D25" s="234" t="s">
        <v>794</v>
      </c>
      <c r="E25" s="235">
        <v>40936</v>
      </c>
      <c r="F25" s="234">
        <v>27</v>
      </c>
      <c r="G25" s="234">
        <v>4</v>
      </c>
      <c r="H25" s="485">
        <f>Таблица6[[#This Row],[Цена за шт, р]]*Таблица6[[#This Row],[Количество, шт]]</f>
        <v>105300</v>
      </c>
      <c r="I25" s="485">
        <f>Таблица6[[#This Row],[Брак, шт]]*Таблица6[[#This Row],[Цена за шт, р]]</f>
        <v>15600</v>
      </c>
      <c r="J25" s="487">
        <f>Таблица6[[#This Row],[Брак, шт]]/Таблица6[[#This Row],[Количество, шт]]</f>
        <v>0.14814814814814814</v>
      </c>
    </row>
    <row r="26" spans="1:10" ht="14.25" hidden="1">
      <c r="A26" s="234" t="s">
        <v>792</v>
      </c>
      <c r="B26" s="234" t="s">
        <v>802</v>
      </c>
      <c r="C26" s="234">
        <v>1750</v>
      </c>
      <c r="D26" s="234" t="s">
        <v>799</v>
      </c>
      <c r="E26" s="236">
        <v>40937</v>
      </c>
      <c r="F26" s="234">
        <v>45</v>
      </c>
      <c r="G26" s="234">
        <v>3</v>
      </c>
      <c r="H26" s="485">
        <f>Таблица6[[#This Row],[Цена за шт, р]]*Таблица6[[#This Row],[Количество, шт]]</f>
        <v>78750</v>
      </c>
      <c r="I26" s="485">
        <f>Таблица6[[#This Row],[Брак, шт]]*Таблица6[[#This Row],[Цена за шт, р]]</f>
        <v>5250</v>
      </c>
      <c r="J26" s="487">
        <f>Таблица6[[#This Row],[Брак, шт]]/Таблица6[[#This Row],[Количество, шт]]</f>
        <v>6.6666666666666666E-2</v>
      </c>
    </row>
    <row r="27" spans="1:10" ht="14.25" hidden="1">
      <c r="A27" s="234" t="s">
        <v>787</v>
      </c>
      <c r="B27" s="234" t="s">
        <v>802</v>
      </c>
      <c r="C27" s="234">
        <v>1200</v>
      </c>
      <c r="D27" s="234" t="s">
        <v>799</v>
      </c>
      <c r="E27" s="236">
        <v>40940</v>
      </c>
      <c r="F27" s="234">
        <v>10</v>
      </c>
      <c r="G27" s="234">
        <v>1</v>
      </c>
      <c r="H27" s="485">
        <f>Таблица6[[#This Row],[Цена за шт, р]]*Таблица6[[#This Row],[Количество, шт]]</f>
        <v>12000</v>
      </c>
      <c r="I27" s="485">
        <f>Таблица6[[#This Row],[Брак, шт]]*Таблица6[[#This Row],[Цена за шт, р]]</f>
        <v>1200</v>
      </c>
      <c r="J27" s="487">
        <f>Таблица6[[#This Row],[Брак, шт]]/Таблица6[[#This Row],[Количество, шт]]</f>
        <v>0.1</v>
      </c>
    </row>
    <row r="28" spans="1:10" ht="14.25" hidden="1">
      <c r="A28" s="234" t="s">
        <v>804</v>
      </c>
      <c r="B28" s="234" t="s">
        <v>802</v>
      </c>
      <c r="C28" s="234">
        <v>4550</v>
      </c>
      <c r="D28" s="234" t="s">
        <v>786</v>
      </c>
      <c r="E28" s="235">
        <v>40941</v>
      </c>
      <c r="F28" s="234">
        <v>22</v>
      </c>
      <c r="G28" s="234">
        <v>4</v>
      </c>
      <c r="H28" s="485">
        <f>Таблица6[[#This Row],[Цена за шт, р]]*Таблица6[[#This Row],[Количество, шт]]</f>
        <v>100100</v>
      </c>
      <c r="I28" s="485">
        <f>Таблица6[[#This Row],[Брак, шт]]*Таблица6[[#This Row],[Цена за шт, р]]</f>
        <v>18200</v>
      </c>
      <c r="J28" s="487">
        <f>Таблица6[[#This Row],[Брак, шт]]/Таблица6[[#This Row],[Количество, шт]]</f>
        <v>0.18181818181818182</v>
      </c>
    </row>
    <row r="29" spans="1:10" ht="14.25" hidden="1">
      <c r="A29" s="234" t="s">
        <v>784</v>
      </c>
      <c r="B29" s="234" t="s">
        <v>805</v>
      </c>
      <c r="C29" s="234">
        <v>3750</v>
      </c>
      <c r="D29" s="234" t="s">
        <v>794</v>
      </c>
      <c r="E29" s="235">
        <v>40943</v>
      </c>
      <c r="F29" s="234">
        <v>39</v>
      </c>
      <c r="G29" s="234">
        <v>1</v>
      </c>
      <c r="H29" s="485">
        <f>Таблица6[[#This Row],[Цена за шт, р]]*Таблица6[[#This Row],[Количество, шт]]</f>
        <v>146250</v>
      </c>
      <c r="I29" s="485">
        <f>Таблица6[[#This Row],[Брак, шт]]*Таблица6[[#This Row],[Цена за шт, р]]</f>
        <v>3750</v>
      </c>
      <c r="J29" s="487">
        <f>Таблица6[[#This Row],[Брак, шт]]/Таблица6[[#This Row],[Количество, шт]]</f>
        <v>2.564102564102564E-2</v>
      </c>
    </row>
    <row r="30" spans="1:10" ht="14.25" hidden="1">
      <c r="A30" s="234" t="s">
        <v>795</v>
      </c>
      <c r="B30" s="234" t="s">
        <v>796</v>
      </c>
      <c r="C30" s="234">
        <v>4900</v>
      </c>
      <c r="D30" s="234" t="s">
        <v>794</v>
      </c>
      <c r="E30" s="235">
        <v>40944</v>
      </c>
      <c r="F30" s="234">
        <v>48</v>
      </c>
      <c r="G30" s="234">
        <v>0</v>
      </c>
      <c r="H30" s="485">
        <f>Таблица6[[#This Row],[Цена за шт, р]]*Таблица6[[#This Row],[Количество, шт]]</f>
        <v>235200</v>
      </c>
      <c r="I30" s="485">
        <f>Таблица6[[#This Row],[Брак, шт]]*Таблица6[[#This Row],[Цена за шт, р]]</f>
        <v>0</v>
      </c>
      <c r="J30" s="487">
        <f>Таблица6[[#This Row],[Брак, шт]]/Таблица6[[#This Row],[Количество, шт]]</f>
        <v>0</v>
      </c>
    </row>
    <row r="31" spans="1:10" ht="14.25" hidden="1">
      <c r="A31" s="234" t="s">
        <v>795</v>
      </c>
      <c r="B31" s="234" t="s">
        <v>796</v>
      </c>
      <c r="C31" s="234">
        <v>5000</v>
      </c>
      <c r="D31" s="234" t="s">
        <v>799</v>
      </c>
      <c r="E31" s="236">
        <v>40947</v>
      </c>
      <c r="F31" s="234">
        <v>31</v>
      </c>
      <c r="G31" s="234">
        <v>3</v>
      </c>
      <c r="H31" s="485">
        <f>Таблица6[[#This Row],[Цена за шт, р]]*Таблица6[[#This Row],[Количество, шт]]</f>
        <v>155000</v>
      </c>
      <c r="I31" s="485">
        <f>Таблица6[[#This Row],[Брак, шт]]*Таблица6[[#This Row],[Цена за шт, р]]</f>
        <v>15000</v>
      </c>
      <c r="J31" s="487">
        <f>Таблица6[[#This Row],[Брак, шт]]/Таблица6[[#This Row],[Количество, шт]]</f>
        <v>9.6774193548387094E-2</v>
      </c>
    </row>
    <row r="32" spans="1:10" ht="14.25" hidden="1">
      <c r="A32" s="234" t="s">
        <v>781</v>
      </c>
      <c r="B32" s="234" t="s">
        <v>790</v>
      </c>
      <c r="C32" s="234">
        <v>4000</v>
      </c>
      <c r="D32" s="234" t="s">
        <v>789</v>
      </c>
      <c r="E32" s="235">
        <v>40948</v>
      </c>
      <c r="F32" s="234">
        <v>24</v>
      </c>
      <c r="G32" s="234">
        <v>1</v>
      </c>
      <c r="H32" s="485">
        <f>Таблица6[[#This Row],[Цена за шт, р]]*Таблица6[[#This Row],[Количество, шт]]</f>
        <v>96000</v>
      </c>
      <c r="I32" s="485">
        <f>Таблица6[[#This Row],[Брак, шт]]*Таблица6[[#This Row],[Цена за шт, р]]</f>
        <v>4000</v>
      </c>
      <c r="J32" s="487">
        <f>Таблица6[[#This Row],[Брак, шт]]/Таблица6[[#This Row],[Количество, шт]]</f>
        <v>4.1666666666666664E-2</v>
      </c>
    </row>
    <row r="33" spans="1:10" ht="14.25" hidden="1">
      <c r="A33" s="234" t="s">
        <v>804</v>
      </c>
      <c r="B33" s="234" t="s">
        <v>790</v>
      </c>
      <c r="C33" s="234">
        <v>10000</v>
      </c>
      <c r="D33" s="234" t="s">
        <v>794</v>
      </c>
      <c r="E33" s="235">
        <v>40949</v>
      </c>
      <c r="F33" s="234">
        <v>28</v>
      </c>
      <c r="G33" s="234">
        <v>0</v>
      </c>
      <c r="H33" s="485">
        <f>Таблица6[[#This Row],[Цена за шт, р]]*Таблица6[[#This Row],[Количество, шт]]</f>
        <v>280000</v>
      </c>
      <c r="I33" s="485">
        <f>Таблица6[[#This Row],[Брак, шт]]*Таблица6[[#This Row],[Цена за шт, р]]</f>
        <v>0</v>
      </c>
      <c r="J33" s="487">
        <f>Таблица6[[#This Row],[Брак, шт]]/Таблица6[[#This Row],[Количество, шт]]</f>
        <v>0</v>
      </c>
    </row>
    <row r="34" spans="1:10" ht="14.25" hidden="1">
      <c r="A34" s="234" t="s">
        <v>804</v>
      </c>
      <c r="B34" s="234" t="s">
        <v>802</v>
      </c>
      <c r="C34" s="234">
        <v>4550</v>
      </c>
      <c r="D34" s="234" t="s">
        <v>800</v>
      </c>
      <c r="E34" s="236">
        <v>40949</v>
      </c>
      <c r="F34" s="234">
        <v>41</v>
      </c>
      <c r="G34" s="234">
        <v>4</v>
      </c>
      <c r="H34" s="485">
        <f>Таблица6[[#This Row],[Цена за шт, р]]*Таблица6[[#This Row],[Количество, шт]]</f>
        <v>186550</v>
      </c>
      <c r="I34" s="485">
        <f>Таблица6[[#This Row],[Брак, шт]]*Таблица6[[#This Row],[Цена за шт, р]]</f>
        <v>18200</v>
      </c>
      <c r="J34" s="487">
        <f>Таблица6[[#This Row],[Брак, шт]]/Таблица6[[#This Row],[Количество, шт]]</f>
        <v>9.7560975609756101E-2</v>
      </c>
    </row>
    <row r="35" spans="1:10" ht="14.25" hidden="1">
      <c r="A35" s="234" t="s">
        <v>801</v>
      </c>
      <c r="B35" s="234" t="s">
        <v>790</v>
      </c>
      <c r="C35" s="234">
        <v>2850</v>
      </c>
      <c r="D35" s="234" t="s">
        <v>800</v>
      </c>
      <c r="E35" s="236">
        <v>40951</v>
      </c>
      <c r="F35" s="234">
        <v>23</v>
      </c>
      <c r="G35" s="234">
        <v>3</v>
      </c>
      <c r="H35" s="485">
        <f>Таблица6[[#This Row],[Цена за шт, р]]*Таблица6[[#This Row],[Количество, шт]]</f>
        <v>65550</v>
      </c>
      <c r="I35" s="485">
        <f>Таблица6[[#This Row],[Брак, шт]]*Таблица6[[#This Row],[Цена за шт, р]]</f>
        <v>8550</v>
      </c>
      <c r="J35" s="487">
        <f>Таблица6[[#This Row],[Брак, шт]]/Таблица6[[#This Row],[Количество, шт]]</f>
        <v>0.13043478260869565</v>
      </c>
    </row>
    <row r="36" spans="1:10" ht="14.25" hidden="1">
      <c r="A36" s="234" t="s">
        <v>787</v>
      </c>
      <c r="B36" s="234" t="s">
        <v>797</v>
      </c>
      <c r="C36" s="234">
        <v>1600</v>
      </c>
      <c r="D36" s="234" t="s">
        <v>799</v>
      </c>
      <c r="E36" s="236">
        <v>40953</v>
      </c>
      <c r="F36" s="234">
        <v>35</v>
      </c>
      <c r="G36" s="234">
        <v>1</v>
      </c>
      <c r="H36" s="485">
        <f>Таблица6[[#This Row],[Цена за шт, р]]*Таблица6[[#This Row],[Количество, шт]]</f>
        <v>56000</v>
      </c>
      <c r="I36" s="485">
        <f>Таблица6[[#This Row],[Брак, шт]]*Таблица6[[#This Row],[Цена за шт, р]]</f>
        <v>1600</v>
      </c>
      <c r="J36" s="487">
        <f>Таблица6[[#This Row],[Брак, шт]]/Таблица6[[#This Row],[Количество, шт]]</f>
        <v>2.8571428571428571E-2</v>
      </c>
    </row>
    <row r="37" spans="1:10" ht="14.25" hidden="1">
      <c r="A37" s="234" t="s">
        <v>792</v>
      </c>
      <c r="B37" s="234" t="s">
        <v>788</v>
      </c>
      <c r="C37" s="234">
        <v>900</v>
      </c>
      <c r="D37" s="234" t="s">
        <v>786</v>
      </c>
      <c r="E37" s="235">
        <v>40954</v>
      </c>
      <c r="F37" s="234">
        <v>28</v>
      </c>
      <c r="G37" s="234">
        <v>4</v>
      </c>
      <c r="H37" s="485">
        <f>Таблица6[[#This Row],[Цена за шт, р]]*Таблица6[[#This Row],[Количество, шт]]</f>
        <v>25200</v>
      </c>
      <c r="I37" s="485">
        <f>Таблица6[[#This Row],[Брак, шт]]*Таблица6[[#This Row],[Цена за шт, р]]</f>
        <v>3600</v>
      </c>
      <c r="J37" s="487">
        <f>Таблица6[[#This Row],[Брак, шт]]/Таблица6[[#This Row],[Количество, шт]]</f>
        <v>0.14285714285714285</v>
      </c>
    </row>
    <row r="38" spans="1:10" ht="14.25" hidden="1">
      <c r="A38" s="234" t="s">
        <v>791</v>
      </c>
      <c r="B38" s="234" t="s">
        <v>788</v>
      </c>
      <c r="C38" s="234">
        <v>3900</v>
      </c>
      <c r="D38" s="234" t="s">
        <v>800</v>
      </c>
      <c r="E38" s="236">
        <v>40958</v>
      </c>
      <c r="F38" s="234">
        <v>38</v>
      </c>
      <c r="G38" s="234">
        <v>4</v>
      </c>
      <c r="H38" s="485">
        <f>Таблица6[[#This Row],[Цена за шт, р]]*Таблица6[[#This Row],[Количество, шт]]</f>
        <v>148200</v>
      </c>
      <c r="I38" s="485">
        <f>Таблица6[[#This Row],[Брак, шт]]*Таблица6[[#This Row],[Цена за шт, р]]</f>
        <v>15600</v>
      </c>
      <c r="J38" s="487">
        <f>Таблица6[[#This Row],[Брак, шт]]/Таблица6[[#This Row],[Количество, шт]]</f>
        <v>0.10526315789473684</v>
      </c>
    </row>
    <row r="39" spans="1:10" ht="14.25" hidden="1">
      <c r="A39" s="234" t="s">
        <v>804</v>
      </c>
      <c r="B39" s="234" t="s">
        <v>790</v>
      </c>
      <c r="C39" s="234">
        <v>10250</v>
      </c>
      <c r="D39" s="234" t="s">
        <v>783</v>
      </c>
      <c r="E39" s="236">
        <v>40958</v>
      </c>
      <c r="F39" s="234">
        <v>16</v>
      </c>
      <c r="G39" s="234">
        <v>4</v>
      </c>
      <c r="H39" s="485">
        <f>Таблица6[[#This Row],[Цена за шт, р]]*Таблица6[[#This Row],[Количество, шт]]</f>
        <v>164000</v>
      </c>
      <c r="I39" s="485">
        <f>Таблица6[[#This Row],[Брак, шт]]*Таблица6[[#This Row],[Цена за шт, р]]</f>
        <v>41000</v>
      </c>
      <c r="J39" s="487">
        <f>Таблица6[[#This Row],[Брак, шт]]/Таблица6[[#This Row],[Количество, шт]]</f>
        <v>0.25</v>
      </c>
    </row>
    <row r="40" spans="1:10" ht="14.25" hidden="1">
      <c r="A40" s="234" t="s">
        <v>781</v>
      </c>
      <c r="B40" s="234" t="s">
        <v>790</v>
      </c>
      <c r="C40" s="234">
        <v>4050</v>
      </c>
      <c r="D40" s="234" t="s">
        <v>799</v>
      </c>
      <c r="E40" s="236">
        <v>40959</v>
      </c>
      <c r="F40" s="234">
        <v>19</v>
      </c>
      <c r="G40" s="234">
        <v>2</v>
      </c>
      <c r="H40" s="485">
        <f>Таблица6[[#This Row],[Цена за шт, р]]*Таблица6[[#This Row],[Количество, шт]]</f>
        <v>76950</v>
      </c>
      <c r="I40" s="485">
        <f>Таблица6[[#This Row],[Брак, шт]]*Таблица6[[#This Row],[Цена за шт, р]]</f>
        <v>8100</v>
      </c>
      <c r="J40" s="487">
        <f>Таблица6[[#This Row],[Брак, шт]]/Таблица6[[#This Row],[Количество, шт]]</f>
        <v>0.10526315789473684</v>
      </c>
    </row>
    <row r="41" spans="1:10" ht="14.25" hidden="1">
      <c r="A41" s="234" t="s">
        <v>787</v>
      </c>
      <c r="B41" s="234" t="s">
        <v>798</v>
      </c>
      <c r="C41" s="234">
        <v>1960</v>
      </c>
      <c r="D41" s="234" t="s">
        <v>786</v>
      </c>
      <c r="E41" s="235">
        <v>40960</v>
      </c>
      <c r="F41" s="234">
        <v>20</v>
      </c>
      <c r="G41" s="234">
        <v>3</v>
      </c>
      <c r="H41" s="485">
        <f>Таблица6[[#This Row],[Цена за шт, р]]*Таблица6[[#This Row],[Количество, шт]]</f>
        <v>39200</v>
      </c>
      <c r="I41" s="485">
        <f>Таблица6[[#This Row],[Брак, шт]]*Таблица6[[#This Row],[Цена за шт, р]]</f>
        <v>5880</v>
      </c>
      <c r="J41" s="487">
        <f>Таблица6[[#This Row],[Брак, шт]]/Таблица6[[#This Row],[Количество, шт]]</f>
        <v>0.15</v>
      </c>
    </row>
    <row r="42" spans="1:10" ht="14.25" hidden="1">
      <c r="A42" s="234" t="s">
        <v>804</v>
      </c>
      <c r="B42" s="234" t="s">
        <v>793</v>
      </c>
      <c r="C42" s="234">
        <v>5400</v>
      </c>
      <c r="D42" s="234" t="s">
        <v>789</v>
      </c>
      <c r="E42" s="235">
        <v>40960</v>
      </c>
      <c r="F42" s="234">
        <v>35</v>
      </c>
      <c r="G42" s="234">
        <v>1</v>
      </c>
      <c r="H42" s="485">
        <f>Таблица6[[#This Row],[Цена за шт, р]]*Таблица6[[#This Row],[Количество, шт]]</f>
        <v>189000</v>
      </c>
      <c r="I42" s="485">
        <f>Таблица6[[#This Row],[Брак, шт]]*Таблица6[[#This Row],[Цена за шт, р]]</f>
        <v>5400</v>
      </c>
      <c r="J42" s="487">
        <f>Таблица6[[#This Row],[Брак, шт]]/Таблица6[[#This Row],[Количество, шт]]</f>
        <v>2.8571428571428571E-2</v>
      </c>
    </row>
    <row r="43" spans="1:10" ht="14.25" hidden="1">
      <c r="A43" s="234" t="s">
        <v>792</v>
      </c>
      <c r="B43" s="234" t="s">
        <v>796</v>
      </c>
      <c r="C43" s="234">
        <v>2000</v>
      </c>
      <c r="D43" s="234" t="s">
        <v>789</v>
      </c>
      <c r="E43" s="235">
        <v>40961</v>
      </c>
      <c r="F43" s="234">
        <v>14</v>
      </c>
      <c r="G43" s="234">
        <v>0</v>
      </c>
      <c r="H43" s="485">
        <f>Таблица6[[#This Row],[Цена за шт, р]]*Таблица6[[#This Row],[Количество, шт]]</f>
        <v>28000</v>
      </c>
      <c r="I43" s="485">
        <f>Таблица6[[#This Row],[Брак, шт]]*Таблица6[[#This Row],[Цена за шт, р]]</f>
        <v>0</v>
      </c>
      <c r="J43" s="487">
        <f>Таблица6[[#This Row],[Брак, шт]]/Таблица6[[#This Row],[Количество, шт]]</f>
        <v>0</v>
      </c>
    </row>
    <row r="44" spans="1:10" ht="14.25" hidden="1">
      <c r="A44" s="234" t="s">
        <v>806</v>
      </c>
      <c r="B44" s="234" t="s">
        <v>793</v>
      </c>
      <c r="C44" s="234">
        <v>1500</v>
      </c>
      <c r="D44" s="234" t="s">
        <v>794</v>
      </c>
      <c r="E44" s="235">
        <v>40961</v>
      </c>
      <c r="F44" s="234">
        <v>25</v>
      </c>
      <c r="G44" s="234">
        <v>1</v>
      </c>
      <c r="H44" s="485">
        <f>Таблица6[[#This Row],[Цена за шт, р]]*Таблица6[[#This Row],[Количество, шт]]</f>
        <v>37500</v>
      </c>
      <c r="I44" s="485">
        <f>Таблица6[[#This Row],[Брак, шт]]*Таблица6[[#This Row],[Цена за шт, р]]</f>
        <v>1500</v>
      </c>
      <c r="J44" s="487">
        <f>Таблица6[[#This Row],[Брак, шт]]/Таблица6[[#This Row],[Количество, шт]]</f>
        <v>0.04</v>
      </c>
    </row>
    <row r="45" spans="1:10" ht="14.25" hidden="1">
      <c r="A45" s="234" t="s">
        <v>795</v>
      </c>
      <c r="B45" s="234" t="s">
        <v>788</v>
      </c>
      <c r="C45" s="234">
        <v>1350</v>
      </c>
      <c r="D45" s="234" t="s">
        <v>800</v>
      </c>
      <c r="E45" s="236">
        <v>40962</v>
      </c>
      <c r="F45" s="234">
        <v>20</v>
      </c>
      <c r="G45" s="234">
        <v>3</v>
      </c>
      <c r="H45" s="485">
        <f>Таблица6[[#This Row],[Цена за шт, р]]*Таблица6[[#This Row],[Количество, шт]]</f>
        <v>27000</v>
      </c>
      <c r="I45" s="485">
        <f>Таблица6[[#This Row],[Брак, шт]]*Таблица6[[#This Row],[Цена за шт, р]]</f>
        <v>4050</v>
      </c>
      <c r="J45" s="487">
        <f>Таблица6[[#This Row],[Брак, шт]]/Таблица6[[#This Row],[Количество, шт]]</f>
        <v>0.15</v>
      </c>
    </row>
    <row r="46" spans="1:10" ht="14.25" hidden="1">
      <c r="A46" s="234" t="s">
        <v>806</v>
      </c>
      <c r="B46" s="234" t="s">
        <v>802</v>
      </c>
      <c r="C46" s="234">
        <v>2000</v>
      </c>
      <c r="D46" s="234" t="s">
        <v>783</v>
      </c>
      <c r="E46" s="236">
        <v>40962</v>
      </c>
      <c r="F46" s="234">
        <v>24</v>
      </c>
      <c r="G46" s="234">
        <v>3</v>
      </c>
      <c r="H46" s="485">
        <f>Таблица6[[#This Row],[Цена за шт, р]]*Таблица6[[#This Row],[Количество, шт]]</f>
        <v>48000</v>
      </c>
      <c r="I46" s="485">
        <f>Таблица6[[#This Row],[Брак, шт]]*Таблица6[[#This Row],[Цена за шт, р]]</f>
        <v>6000</v>
      </c>
      <c r="J46" s="487">
        <f>Таблица6[[#This Row],[Брак, шт]]/Таблица6[[#This Row],[Количество, шт]]</f>
        <v>0.125</v>
      </c>
    </row>
    <row r="47" spans="1:10" ht="14.25" hidden="1">
      <c r="A47" s="234" t="s">
        <v>806</v>
      </c>
      <c r="B47" s="234" t="s">
        <v>793</v>
      </c>
      <c r="C47" s="234">
        <v>1650</v>
      </c>
      <c r="D47" s="234" t="s">
        <v>786</v>
      </c>
      <c r="E47" s="235">
        <v>40963</v>
      </c>
      <c r="F47" s="234">
        <v>30</v>
      </c>
      <c r="G47" s="234">
        <v>1</v>
      </c>
      <c r="H47" s="485">
        <f>Таблица6[[#This Row],[Цена за шт, р]]*Таблица6[[#This Row],[Количество, шт]]</f>
        <v>49500</v>
      </c>
      <c r="I47" s="485">
        <f>Таблица6[[#This Row],[Брак, шт]]*Таблица6[[#This Row],[Цена за шт, р]]</f>
        <v>1650</v>
      </c>
      <c r="J47" s="487">
        <f>Таблица6[[#This Row],[Брак, шт]]/Таблица6[[#This Row],[Количество, шт]]</f>
        <v>3.3333333333333333E-2</v>
      </c>
    </row>
    <row r="48" spans="1:10" ht="14.25" hidden="1">
      <c r="A48" s="234" t="s">
        <v>806</v>
      </c>
      <c r="B48" s="234" t="s">
        <v>793</v>
      </c>
      <c r="C48" s="234">
        <v>1700</v>
      </c>
      <c r="D48" s="234" t="s">
        <v>799</v>
      </c>
      <c r="E48" s="236">
        <v>40964</v>
      </c>
      <c r="F48" s="234">
        <v>42</v>
      </c>
      <c r="G48" s="234">
        <v>1</v>
      </c>
      <c r="H48" s="485">
        <f>Таблица6[[#This Row],[Цена за шт, р]]*Таблица6[[#This Row],[Количество, шт]]</f>
        <v>71400</v>
      </c>
      <c r="I48" s="485">
        <f>Таблица6[[#This Row],[Брак, шт]]*Таблица6[[#This Row],[Цена за шт, р]]</f>
        <v>1700</v>
      </c>
      <c r="J48" s="487">
        <f>Таблица6[[#This Row],[Брак, шт]]/Таблица6[[#This Row],[Количество, шт]]</f>
        <v>2.3809523809523808E-2</v>
      </c>
    </row>
    <row r="49" spans="1:10" ht="14.25" hidden="1">
      <c r="A49" s="234" t="s">
        <v>787</v>
      </c>
      <c r="B49" s="234" t="s">
        <v>790</v>
      </c>
      <c r="C49" s="234">
        <v>2500</v>
      </c>
      <c r="D49" s="234" t="s">
        <v>786</v>
      </c>
      <c r="E49" s="235">
        <v>40965</v>
      </c>
      <c r="F49" s="234">
        <v>15</v>
      </c>
      <c r="G49" s="234">
        <v>3</v>
      </c>
      <c r="H49" s="485">
        <f>Таблица6[[#This Row],[Цена за шт, р]]*Таблица6[[#This Row],[Количество, шт]]</f>
        <v>37500</v>
      </c>
      <c r="I49" s="485">
        <f>Таблица6[[#This Row],[Брак, шт]]*Таблица6[[#This Row],[Цена за шт, р]]</f>
        <v>7500</v>
      </c>
      <c r="J49" s="487">
        <f>Таблица6[[#This Row],[Брак, шт]]/Таблица6[[#This Row],[Количество, шт]]</f>
        <v>0.2</v>
      </c>
    </row>
    <row r="50" spans="1:10" ht="14.25" hidden="1">
      <c r="A50" s="234" t="s">
        <v>787</v>
      </c>
      <c r="B50" s="234" t="s">
        <v>790</v>
      </c>
      <c r="C50" s="234">
        <v>2500</v>
      </c>
      <c r="D50" s="234" t="s">
        <v>800</v>
      </c>
      <c r="E50" s="236">
        <v>40966</v>
      </c>
      <c r="F50" s="234">
        <v>44</v>
      </c>
      <c r="G50" s="234">
        <v>0</v>
      </c>
      <c r="H50" s="485">
        <f>Таблица6[[#This Row],[Цена за шт, р]]*Таблица6[[#This Row],[Количество, шт]]</f>
        <v>110000</v>
      </c>
      <c r="I50" s="485">
        <f>Таблица6[[#This Row],[Брак, шт]]*Таблица6[[#This Row],[Цена за шт, р]]</f>
        <v>0</v>
      </c>
      <c r="J50" s="487">
        <f>Таблица6[[#This Row],[Брак, шт]]/Таблица6[[#This Row],[Количество, шт]]</f>
        <v>0</v>
      </c>
    </row>
    <row r="51" spans="1:10" ht="14.25" hidden="1">
      <c r="A51" s="234" t="s">
        <v>806</v>
      </c>
      <c r="B51" s="234" t="s">
        <v>798</v>
      </c>
      <c r="C51" s="234">
        <v>1750</v>
      </c>
      <c r="D51" s="234" t="s">
        <v>794</v>
      </c>
      <c r="E51" s="235">
        <v>40967</v>
      </c>
      <c r="F51" s="234">
        <v>38</v>
      </c>
      <c r="G51" s="234">
        <v>0</v>
      </c>
      <c r="H51" s="485">
        <f>Таблица6[[#This Row],[Цена за шт, р]]*Таблица6[[#This Row],[Количество, шт]]</f>
        <v>66500</v>
      </c>
      <c r="I51" s="485">
        <f>Таблица6[[#This Row],[Брак, шт]]*Таблица6[[#This Row],[Цена за шт, р]]</f>
        <v>0</v>
      </c>
      <c r="J51" s="487">
        <f>Таблица6[[#This Row],[Брак, шт]]/Таблица6[[#This Row],[Количество, шт]]</f>
        <v>0</v>
      </c>
    </row>
    <row r="52" spans="1:10" ht="14.25" hidden="1">
      <c r="A52" s="234" t="s">
        <v>795</v>
      </c>
      <c r="B52" s="234" t="s">
        <v>793</v>
      </c>
      <c r="C52" s="234">
        <v>2570</v>
      </c>
      <c r="D52" s="234" t="s">
        <v>800</v>
      </c>
      <c r="E52" s="236">
        <v>40969</v>
      </c>
      <c r="F52" s="234">
        <v>31</v>
      </c>
      <c r="G52" s="234">
        <v>3</v>
      </c>
      <c r="H52" s="485">
        <f>Таблица6[[#This Row],[Цена за шт, р]]*Таблица6[[#This Row],[Количество, шт]]</f>
        <v>79670</v>
      </c>
      <c r="I52" s="485">
        <f>Таблица6[[#This Row],[Брак, шт]]*Таблица6[[#This Row],[Цена за шт, р]]</f>
        <v>7710</v>
      </c>
      <c r="J52" s="487">
        <f>Таблица6[[#This Row],[Брак, шт]]/Таблица6[[#This Row],[Количество, шт]]</f>
        <v>9.6774193548387094E-2</v>
      </c>
    </row>
    <row r="53" spans="1:10" ht="14.25" hidden="1">
      <c r="A53" s="234" t="s">
        <v>787</v>
      </c>
      <c r="B53" s="234" t="s">
        <v>793</v>
      </c>
      <c r="C53" s="234">
        <v>1650</v>
      </c>
      <c r="D53" s="234" t="s">
        <v>800</v>
      </c>
      <c r="E53" s="236">
        <v>40970</v>
      </c>
      <c r="F53" s="234">
        <v>28</v>
      </c>
      <c r="G53" s="234">
        <v>0</v>
      </c>
      <c r="H53" s="485">
        <f>Таблица6[[#This Row],[Цена за шт, р]]*Таблица6[[#This Row],[Количество, шт]]</f>
        <v>46200</v>
      </c>
      <c r="I53" s="485">
        <f>Таблица6[[#This Row],[Брак, шт]]*Таблица6[[#This Row],[Цена за шт, р]]</f>
        <v>0</v>
      </c>
      <c r="J53" s="487">
        <f>Таблица6[[#This Row],[Брак, шт]]/Таблица6[[#This Row],[Количество, шт]]</f>
        <v>0</v>
      </c>
    </row>
    <row r="54" spans="1:10" ht="14.25" hidden="1">
      <c r="A54" s="234" t="s">
        <v>781</v>
      </c>
      <c r="B54" s="234" t="s">
        <v>790</v>
      </c>
      <c r="C54" s="234">
        <v>4050</v>
      </c>
      <c r="D54" s="234" t="s">
        <v>783</v>
      </c>
      <c r="E54" s="236">
        <v>40971</v>
      </c>
      <c r="F54" s="234">
        <v>47</v>
      </c>
      <c r="G54" s="234">
        <v>3</v>
      </c>
      <c r="H54" s="485">
        <f>Таблица6[[#This Row],[Цена за шт, р]]*Таблица6[[#This Row],[Количество, шт]]</f>
        <v>190350</v>
      </c>
      <c r="I54" s="485">
        <f>Таблица6[[#This Row],[Брак, шт]]*Таблица6[[#This Row],[Цена за шт, р]]</f>
        <v>12150</v>
      </c>
      <c r="J54" s="487">
        <f>Таблица6[[#This Row],[Брак, шт]]/Таблица6[[#This Row],[Количество, шт]]</f>
        <v>6.3829787234042548E-2</v>
      </c>
    </row>
    <row r="55" spans="1:10" ht="14.25" hidden="1">
      <c r="A55" s="234" t="s">
        <v>787</v>
      </c>
      <c r="B55" s="234" t="s">
        <v>790</v>
      </c>
      <c r="C55" s="234">
        <v>2500</v>
      </c>
      <c r="D55" s="234" t="s">
        <v>799</v>
      </c>
      <c r="E55" s="236">
        <v>40971</v>
      </c>
      <c r="F55" s="234">
        <v>11</v>
      </c>
      <c r="G55" s="234">
        <v>0</v>
      </c>
      <c r="H55" s="485">
        <f>Таблица6[[#This Row],[Цена за шт, р]]*Таблица6[[#This Row],[Количество, шт]]</f>
        <v>27500</v>
      </c>
      <c r="I55" s="485">
        <f>Таблица6[[#This Row],[Брак, шт]]*Таблица6[[#This Row],[Цена за шт, р]]</f>
        <v>0</v>
      </c>
      <c r="J55" s="487">
        <f>Таблица6[[#This Row],[Брак, шт]]/Таблица6[[#This Row],[Количество, шт]]</f>
        <v>0</v>
      </c>
    </row>
    <row r="56" spans="1:10" ht="14.25" hidden="1">
      <c r="A56" s="234" t="s">
        <v>807</v>
      </c>
      <c r="B56" s="234" t="s">
        <v>788</v>
      </c>
      <c r="C56" s="234">
        <v>1850</v>
      </c>
      <c r="D56" s="234" t="s">
        <v>799</v>
      </c>
      <c r="E56" s="236">
        <v>40971</v>
      </c>
      <c r="F56" s="234">
        <v>12</v>
      </c>
      <c r="G56" s="234">
        <v>1</v>
      </c>
      <c r="H56" s="485">
        <f>Таблица6[[#This Row],[Цена за шт, р]]*Таблица6[[#This Row],[Количество, шт]]</f>
        <v>22200</v>
      </c>
      <c r="I56" s="485">
        <f>Таблица6[[#This Row],[Брак, шт]]*Таблица6[[#This Row],[Цена за шт, р]]</f>
        <v>1850</v>
      </c>
      <c r="J56" s="487">
        <f>Таблица6[[#This Row],[Брак, шт]]/Таблица6[[#This Row],[Количество, шт]]</f>
        <v>8.3333333333333329E-2</v>
      </c>
    </row>
    <row r="57" spans="1:10" ht="14.25" hidden="1">
      <c r="A57" s="234" t="s">
        <v>803</v>
      </c>
      <c r="B57" s="234" t="s">
        <v>788</v>
      </c>
      <c r="C57" s="234">
        <v>1200</v>
      </c>
      <c r="D57" s="234" t="s">
        <v>789</v>
      </c>
      <c r="E57" s="235">
        <v>40973</v>
      </c>
      <c r="F57" s="234">
        <v>43</v>
      </c>
      <c r="G57" s="234">
        <v>0</v>
      </c>
      <c r="H57" s="485">
        <f>Таблица6[[#This Row],[Цена за шт, р]]*Таблица6[[#This Row],[Количество, шт]]</f>
        <v>51600</v>
      </c>
      <c r="I57" s="485">
        <f>Таблица6[[#This Row],[Брак, шт]]*Таблица6[[#This Row],[Цена за шт, р]]</f>
        <v>0</v>
      </c>
      <c r="J57" s="487">
        <f>Таблица6[[#This Row],[Брак, шт]]/Таблица6[[#This Row],[Количество, шт]]</f>
        <v>0</v>
      </c>
    </row>
    <row r="58" spans="1:10" ht="14.25" hidden="1">
      <c r="A58" s="234" t="s">
        <v>791</v>
      </c>
      <c r="B58" s="234" t="s">
        <v>802</v>
      </c>
      <c r="C58" s="234">
        <v>2620</v>
      </c>
      <c r="D58" s="234" t="s">
        <v>783</v>
      </c>
      <c r="E58" s="236">
        <v>40973</v>
      </c>
      <c r="F58" s="234">
        <v>25</v>
      </c>
      <c r="G58" s="234">
        <v>0</v>
      </c>
      <c r="H58" s="485">
        <f>Таблица6[[#This Row],[Цена за шт, р]]*Таблица6[[#This Row],[Количество, шт]]</f>
        <v>65500</v>
      </c>
      <c r="I58" s="485">
        <f>Таблица6[[#This Row],[Брак, шт]]*Таблица6[[#This Row],[Цена за шт, р]]</f>
        <v>0</v>
      </c>
      <c r="J58" s="487">
        <f>Таблица6[[#This Row],[Брак, шт]]/Таблица6[[#This Row],[Количество, шт]]</f>
        <v>0</v>
      </c>
    </row>
    <row r="59" spans="1:10" ht="14.25" hidden="1">
      <c r="A59" s="234" t="s">
        <v>787</v>
      </c>
      <c r="B59" s="234" t="s">
        <v>798</v>
      </c>
      <c r="C59" s="234">
        <v>2000</v>
      </c>
      <c r="D59" s="234" t="s">
        <v>783</v>
      </c>
      <c r="E59" s="236">
        <v>40973</v>
      </c>
      <c r="F59" s="234">
        <v>16</v>
      </c>
      <c r="G59" s="234">
        <v>0</v>
      </c>
      <c r="H59" s="485">
        <f>Таблица6[[#This Row],[Цена за шт, р]]*Таблица6[[#This Row],[Количество, шт]]</f>
        <v>32000</v>
      </c>
      <c r="I59" s="485">
        <f>Таблица6[[#This Row],[Брак, шт]]*Таблица6[[#This Row],[Цена за шт, р]]</f>
        <v>0</v>
      </c>
      <c r="J59" s="487">
        <f>Таблица6[[#This Row],[Брак, шт]]/Таблица6[[#This Row],[Количество, шт]]</f>
        <v>0</v>
      </c>
    </row>
    <row r="60" spans="1:10" ht="14.25" hidden="1">
      <c r="A60" s="234" t="s">
        <v>795</v>
      </c>
      <c r="B60" s="234" t="s">
        <v>802</v>
      </c>
      <c r="C60" s="234">
        <v>3200</v>
      </c>
      <c r="D60" s="234" t="s">
        <v>789</v>
      </c>
      <c r="E60" s="235">
        <v>40975</v>
      </c>
      <c r="F60" s="234">
        <v>32</v>
      </c>
      <c r="G60" s="234">
        <v>0</v>
      </c>
      <c r="H60" s="485">
        <f>Таблица6[[#This Row],[Цена за шт, р]]*Таблица6[[#This Row],[Количество, шт]]</f>
        <v>102400</v>
      </c>
      <c r="I60" s="485">
        <f>Таблица6[[#This Row],[Брак, шт]]*Таблица6[[#This Row],[Цена за шт, р]]</f>
        <v>0</v>
      </c>
      <c r="J60" s="487">
        <f>Таблица6[[#This Row],[Брак, шт]]/Таблица6[[#This Row],[Количество, шт]]</f>
        <v>0</v>
      </c>
    </row>
    <row r="61" spans="1:10" ht="14.25" hidden="1">
      <c r="A61" s="234" t="s">
        <v>803</v>
      </c>
      <c r="B61" s="234" t="s">
        <v>796</v>
      </c>
      <c r="C61" s="234">
        <v>1100</v>
      </c>
      <c r="D61" s="234" t="s">
        <v>783</v>
      </c>
      <c r="E61" s="236">
        <v>40975</v>
      </c>
      <c r="F61" s="234">
        <v>50</v>
      </c>
      <c r="G61" s="234">
        <v>3</v>
      </c>
      <c r="H61" s="485">
        <f>Таблица6[[#This Row],[Цена за шт, р]]*Таблица6[[#This Row],[Количество, шт]]</f>
        <v>55000</v>
      </c>
      <c r="I61" s="485">
        <f>Таблица6[[#This Row],[Брак, шт]]*Таблица6[[#This Row],[Цена за шт, р]]</f>
        <v>3300</v>
      </c>
      <c r="J61" s="487">
        <f>Таблица6[[#This Row],[Брак, шт]]/Таблица6[[#This Row],[Количество, шт]]</f>
        <v>0.06</v>
      </c>
    </row>
    <row r="62" spans="1:10" ht="14.25" hidden="1">
      <c r="A62" s="234" t="s">
        <v>806</v>
      </c>
      <c r="B62" s="234" t="s">
        <v>797</v>
      </c>
      <c r="C62" s="234">
        <v>1350</v>
      </c>
      <c r="D62" s="234" t="s">
        <v>789</v>
      </c>
      <c r="E62" s="235">
        <v>40976</v>
      </c>
      <c r="F62" s="234">
        <v>36</v>
      </c>
      <c r="G62" s="234">
        <v>0</v>
      </c>
      <c r="H62" s="485">
        <f>Таблица6[[#This Row],[Цена за шт, р]]*Таблица6[[#This Row],[Количество, шт]]</f>
        <v>48600</v>
      </c>
      <c r="I62" s="485">
        <f>Таблица6[[#This Row],[Брак, шт]]*Таблица6[[#This Row],[Цена за шт, р]]</f>
        <v>0</v>
      </c>
      <c r="J62" s="487">
        <f>Таблица6[[#This Row],[Брак, шт]]/Таблица6[[#This Row],[Количество, шт]]</f>
        <v>0</v>
      </c>
    </row>
    <row r="63" spans="1:10" ht="14.25" hidden="1">
      <c r="A63" s="234" t="s">
        <v>791</v>
      </c>
      <c r="B63" s="234" t="s">
        <v>802</v>
      </c>
      <c r="C63" s="234">
        <v>2600</v>
      </c>
      <c r="D63" s="234" t="s">
        <v>789</v>
      </c>
      <c r="E63" s="235">
        <v>40976</v>
      </c>
      <c r="F63" s="234">
        <v>10</v>
      </c>
      <c r="G63" s="234">
        <v>4</v>
      </c>
      <c r="H63" s="485">
        <f>Таблица6[[#This Row],[Цена за шт, р]]*Таблица6[[#This Row],[Количество, шт]]</f>
        <v>26000</v>
      </c>
      <c r="I63" s="485">
        <f>Таблица6[[#This Row],[Брак, шт]]*Таблица6[[#This Row],[Цена за шт, р]]</f>
        <v>10400</v>
      </c>
      <c r="J63" s="487">
        <f>Таблица6[[#This Row],[Брак, шт]]/Таблица6[[#This Row],[Количество, шт]]</f>
        <v>0.4</v>
      </c>
    </row>
    <row r="64" spans="1:10" ht="14.25" hidden="1">
      <c r="A64" s="234" t="s">
        <v>781</v>
      </c>
      <c r="B64" s="234" t="s">
        <v>797</v>
      </c>
      <c r="C64" s="234">
        <v>4550</v>
      </c>
      <c r="D64" s="234" t="s">
        <v>799</v>
      </c>
      <c r="E64" s="236">
        <v>40976</v>
      </c>
      <c r="F64" s="234">
        <v>27</v>
      </c>
      <c r="G64" s="234">
        <v>0</v>
      </c>
      <c r="H64" s="485">
        <f>Таблица6[[#This Row],[Цена за шт, р]]*Таблица6[[#This Row],[Количество, шт]]</f>
        <v>122850</v>
      </c>
      <c r="I64" s="485">
        <f>Таблица6[[#This Row],[Брак, шт]]*Таблица6[[#This Row],[Цена за шт, р]]</f>
        <v>0</v>
      </c>
      <c r="J64" s="487">
        <f>Таблица6[[#This Row],[Брак, шт]]/Таблица6[[#This Row],[Количество, шт]]</f>
        <v>0</v>
      </c>
    </row>
    <row r="65" spans="1:10" ht="14.25" hidden="1">
      <c r="A65" s="234" t="s">
        <v>803</v>
      </c>
      <c r="B65" s="234" t="s">
        <v>796</v>
      </c>
      <c r="C65" s="234">
        <v>1080</v>
      </c>
      <c r="D65" s="234" t="s">
        <v>800</v>
      </c>
      <c r="E65" s="236">
        <v>40978</v>
      </c>
      <c r="F65" s="234">
        <v>18</v>
      </c>
      <c r="G65" s="234">
        <v>1</v>
      </c>
      <c r="H65" s="485">
        <f>Таблица6[[#This Row],[Цена за шт, р]]*Таблица6[[#This Row],[Количество, шт]]</f>
        <v>19440</v>
      </c>
      <c r="I65" s="485">
        <f>Таблица6[[#This Row],[Брак, шт]]*Таблица6[[#This Row],[Цена за шт, р]]</f>
        <v>1080</v>
      </c>
      <c r="J65" s="487">
        <f>Таблица6[[#This Row],[Брак, шт]]/Таблица6[[#This Row],[Количество, шт]]</f>
        <v>5.5555555555555552E-2</v>
      </c>
    </row>
    <row r="66" spans="1:10" ht="14.25" hidden="1">
      <c r="A66" s="234" t="s">
        <v>806</v>
      </c>
      <c r="B66" s="234" t="s">
        <v>788</v>
      </c>
      <c r="C66" s="234">
        <v>1350</v>
      </c>
      <c r="D66" s="234" t="s">
        <v>786</v>
      </c>
      <c r="E66" s="235">
        <v>40979</v>
      </c>
      <c r="F66" s="234">
        <v>32</v>
      </c>
      <c r="G66" s="234">
        <v>0</v>
      </c>
      <c r="H66" s="485">
        <f>Таблица6[[#This Row],[Цена за шт, р]]*Таблица6[[#This Row],[Количество, шт]]</f>
        <v>43200</v>
      </c>
      <c r="I66" s="485">
        <f>Таблица6[[#This Row],[Брак, шт]]*Таблица6[[#This Row],[Цена за шт, р]]</f>
        <v>0</v>
      </c>
      <c r="J66" s="487">
        <f>Таблица6[[#This Row],[Брак, шт]]/Таблица6[[#This Row],[Количество, шт]]</f>
        <v>0</v>
      </c>
    </row>
    <row r="67" spans="1:10" ht="14.25" hidden="1">
      <c r="A67" s="234" t="s">
        <v>787</v>
      </c>
      <c r="B67" s="234" t="s">
        <v>793</v>
      </c>
      <c r="C67" s="234">
        <v>1650</v>
      </c>
      <c r="D67" s="234" t="s">
        <v>783</v>
      </c>
      <c r="E67" s="236">
        <v>40980</v>
      </c>
      <c r="F67" s="234">
        <v>16</v>
      </c>
      <c r="G67" s="234">
        <v>3</v>
      </c>
      <c r="H67" s="485">
        <f>Таблица6[[#This Row],[Цена за шт, р]]*Таблица6[[#This Row],[Количество, шт]]</f>
        <v>26400</v>
      </c>
      <c r="I67" s="485">
        <f>Таблица6[[#This Row],[Брак, шт]]*Таблица6[[#This Row],[Цена за шт, р]]</f>
        <v>4950</v>
      </c>
      <c r="J67" s="487">
        <f>Таблица6[[#This Row],[Брак, шт]]/Таблица6[[#This Row],[Количество, шт]]</f>
        <v>0.1875</v>
      </c>
    </row>
    <row r="68" spans="1:10" ht="14.25" hidden="1">
      <c r="A68" s="234" t="s">
        <v>804</v>
      </c>
      <c r="B68" s="234" t="s">
        <v>793</v>
      </c>
      <c r="C68" s="234">
        <v>5490</v>
      </c>
      <c r="D68" s="234" t="s">
        <v>794</v>
      </c>
      <c r="E68" s="235">
        <v>40981</v>
      </c>
      <c r="F68" s="234">
        <v>41</v>
      </c>
      <c r="G68" s="234">
        <v>1</v>
      </c>
      <c r="H68" s="485">
        <f>Таблица6[[#This Row],[Цена за шт, р]]*Таблица6[[#This Row],[Количество, шт]]</f>
        <v>225090</v>
      </c>
      <c r="I68" s="485">
        <f>Таблица6[[#This Row],[Брак, шт]]*Таблица6[[#This Row],[Цена за шт, р]]</f>
        <v>5490</v>
      </c>
      <c r="J68" s="487">
        <f>Таблица6[[#This Row],[Брак, шт]]/Таблица6[[#This Row],[Количество, шт]]</f>
        <v>2.4390243902439025E-2</v>
      </c>
    </row>
    <row r="69" spans="1:10" ht="14.25" hidden="1">
      <c r="A69" s="234" t="s">
        <v>806</v>
      </c>
      <c r="B69" s="234" t="s">
        <v>797</v>
      </c>
      <c r="C69" s="234">
        <v>1300</v>
      </c>
      <c r="D69" s="234" t="s">
        <v>800</v>
      </c>
      <c r="E69" s="236">
        <v>40983</v>
      </c>
      <c r="F69" s="234">
        <v>35</v>
      </c>
      <c r="G69" s="234">
        <v>1</v>
      </c>
      <c r="H69" s="485">
        <f>Таблица6[[#This Row],[Цена за шт, р]]*Таблица6[[#This Row],[Количество, шт]]</f>
        <v>45500</v>
      </c>
      <c r="I69" s="485">
        <f>Таблица6[[#This Row],[Брак, шт]]*Таблица6[[#This Row],[Цена за шт, р]]</f>
        <v>1300</v>
      </c>
      <c r="J69" s="487">
        <f>Таблица6[[#This Row],[Брак, шт]]/Таблица6[[#This Row],[Количество, шт]]</f>
        <v>2.8571428571428571E-2</v>
      </c>
    </row>
    <row r="70" spans="1:10" ht="14.25" hidden="1">
      <c r="A70" s="234" t="s">
        <v>787</v>
      </c>
      <c r="B70" s="234" t="s">
        <v>797</v>
      </c>
      <c r="C70" s="234">
        <v>1560</v>
      </c>
      <c r="D70" s="234" t="s">
        <v>800</v>
      </c>
      <c r="E70" s="236">
        <v>40983</v>
      </c>
      <c r="F70" s="234">
        <v>18</v>
      </c>
      <c r="G70" s="234">
        <v>1</v>
      </c>
      <c r="H70" s="485">
        <f>Таблица6[[#This Row],[Цена за шт, р]]*Таблица6[[#This Row],[Количество, шт]]</f>
        <v>28080</v>
      </c>
      <c r="I70" s="485">
        <f>Таблица6[[#This Row],[Брак, шт]]*Таблица6[[#This Row],[Цена за шт, р]]</f>
        <v>1560</v>
      </c>
      <c r="J70" s="487">
        <f>Таблица6[[#This Row],[Брак, шт]]/Таблица6[[#This Row],[Количество, шт]]</f>
        <v>5.5555555555555552E-2</v>
      </c>
    </row>
    <row r="71" spans="1:10" ht="14.25" hidden="1">
      <c r="A71" s="234" t="s">
        <v>803</v>
      </c>
      <c r="B71" s="234" t="s">
        <v>793</v>
      </c>
      <c r="C71" s="234">
        <v>800</v>
      </c>
      <c r="D71" s="234" t="s">
        <v>786</v>
      </c>
      <c r="E71" s="235">
        <v>40984</v>
      </c>
      <c r="F71" s="234">
        <v>17</v>
      </c>
      <c r="G71" s="234">
        <v>1</v>
      </c>
      <c r="H71" s="485">
        <f>Таблица6[[#This Row],[Цена за шт, р]]*Таблица6[[#This Row],[Количество, шт]]</f>
        <v>13600</v>
      </c>
      <c r="I71" s="485">
        <f>Таблица6[[#This Row],[Брак, шт]]*Таблица6[[#This Row],[Цена за шт, р]]</f>
        <v>800</v>
      </c>
      <c r="J71" s="487">
        <f>Таблица6[[#This Row],[Брак, шт]]/Таблица6[[#This Row],[Количество, шт]]</f>
        <v>5.8823529411764705E-2</v>
      </c>
    </row>
    <row r="72" spans="1:10" ht="14.25" hidden="1">
      <c r="A72" s="234" t="s">
        <v>791</v>
      </c>
      <c r="B72" s="234" t="s">
        <v>790</v>
      </c>
      <c r="C72" s="234">
        <v>2500</v>
      </c>
      <c r="D72" s="234" t="s">
        <v>789</v>
      </c>
      <c r="E72" s="235">
        <v>40984</v>
      </c>
      <c r="F72" s="234">
        <v>48</v>
      </c>
      <c r="G72" s="234">
        <v>2</v>
      </c>
      <c r="H72" s="485">
        <f>Таблица6[[#This Row],[Цена за шт, р]]*Таблица6[[#This Row],[Количество, шт]]</f>
        <v>120000</v>
      </c>
      <c r="I72" s="485">
        <f>Таблица6[[#This Row],[Брак, шт]]*Таблица6[[#This Row],[Цена за шт, р]]</f>
        <v>5000</v>
      </c>
      <c r="J72" s="487">
        <f>Таблица6[[#This Row],[Брак, шт]]/Таблица6[[#This Row],[Количество, шт]]</f>
        <v>4.1666666666666664E-2</v>
      </c>
    </row>
    <row r="73" spans="1:10" ht="14.25" hidden="1">
      <c r="A73" s="234" t="s">
        <v>795</v>
      </c>
      <c r="B73" s="234" t="s">
        <v>788</v>
      </c>
      <c r="C73" s="234">
        <v>3180</v>
      </c>
      <c r="D73" s="234" t="s">
        <v>800</v>
      </c>
      <c r="E73" s="236">
        <v>40986</v>
      </c>
      <c r="F73" s="234">
        <v>39</v>
      </c>
      <c r="G73" s="234">
        <v>1</v>
      </c>
      <c r="H73" s="485">
        <f>Таблица6[[#This Row],[Цена за шт, р]]*Таблица6[[#This Row],[Количество, шт]]</f>
        <v>124020</v>
      </c>
      <c r="I73" s="485">
        <f>Таблица6[[#This Row],[Брак, шт]]*Таблица6[[#This Row],[Цена за шт, р]]</f>
        <v>3180</v>
      </c>
      <c r="J73" s="487">
        <f>Таблица6[[#This Row],[Брак, шт]]/Таблица6[[#This Row],[Количество, шт]]</f>
        <v>2.564102564102564E-2</v>
      </c>
    </row>
    <row r="74" spans="1:10" ht="14.25" hidden="1">
      <c r="A74" s="234" t="s">
        <v>803</v>
      </c>
      <c r="B74" s="234" t="s">
        <v>798</v>
      </c>
      <c r="C74" s="234">
        <v>1240</v>
      </c>
      <c r="D74" s="234" t="s">
        <v>799</v>
      </c>
      <c r="E74" s="236">
        <v>40986</v>
      </c>
      <c r="F74" s="234">
        <v>27</v>
      </c>
      <c r="G74" s="234">
        <v>0</v>
      </c>
      <c r="H74" s="485">
        <f>Таблица6[[#This Row],[Цена за шт, р]]*Таблица6[[#This Row],[Количество, шт]]</f>
        <v>33480</v>
      </c>
      <c r="I74" s="485">
        <f>Таблица6[[#This Row],[Брак, шт]]*Таблица6[[#This Row],[Цена за шт, р]]</f>
        <v>0</v>
      </c>
      <c r="J74" s="487">
        <f>Таблица6[[#This Row],[Брак, шт]]/Таблица6[[#This Row],[Количество, шт]]</f>
        <v>0</v>
      </c>
    </row>
    <row r="75" spans="1:10" ht="14.25" hidden="1">
      <c r="A75" s="234" t="s">
        <v>787</v>
      </c>
      <c r="B75" s="234" t="s">
        <v>788</v>
      </c>
      <c r="C75" s="234">
        <v>900</v>
      </c>
      <c r="D75" s="234" t="s">
        <v>783</v>
      </c>
      <c r="E75" s="236">
        <v>40988</v>
      </c>
      <c r="F75" s="234">
        <v>40</v>
      </c>
      <c r="G75" s="234">
        <v>4</v>
      </c>
      <c r="H75" s="485">
        <f>Таблица6[[#This Row],[Цена за шт, р]]*Таблица6[[#This Row],[Количество, шт]]</f>
        <v>36000</v>
      </c>
      <c r="I75" s="485">
        <f>Таблица6[[#This Row],[Брак, шт]]*Таблица6[[#This Row],[Цена за шт, р]]</f>
        <v>3600</v>
      </c>
      <c r="J75" s="487">
        <f>Таблица6[[#This Row],[Брак, шт]]/Таблица6[[#This Row],[Количество, шт]]</f>
        <v>0.1</v>
      </c>
    </row>
    <row r="76" spans="1:10" ht="14.25" hidden="1">
      <c r="A76" s="234" t="s">
        <v>787</v>
      </c>
      <c r="B76" s="234" t="s">
        <v>793</v>
      </c>
      <c r="C76" s="234">
        <v>1700</v>
      </c>
      <c r="D76" s="234" t="s">
        <v>789</v>
      </c>
      <c r="E76" s="235">
        <v>40992</v>
      </c>
      <c r="F76" s="234">
        <v>40</v>
      </c>
      <c r="G76" s="234">
        <v>2</v>
      </c>
      <c r="H76" s="485">
        <f>Таблица6[[#This Row],[Цена за шт, р]]*Таблица6[[#This Row],[Количество, шт]]</f>
        <v>68000</v>
      </c>
      <c r="I76" s="485">
        <f>Таблица6[[#This Row],[Брак, шт]]*Таблица6[[#This Row],[Цена за шт, р]]</f>
        <v>3400</v>
      </c>
      <c r="J76" s="487">
        <f>Таблица6[[#This Row],[Брак, шт]]/Таблица6[[#This Row],[Количество, шт]]</f>
        <v>0.05</v>
      </c>
    </row>
    <row r="77" spans="1:10" ht="14.25" hidden="1">
      <c r="A77" s="234" t="s">
        <v>787</v>
      </c>
      <c r="B77" s="234" t="s">
        <v>788</v>
      </c>
      <c r="C77" s="234">
        <v>880</v>
      </c>
      <c r="D77" s="234" t="s">
        <v>794</v>
      </c>
      <c r="E77" s="235">
        <v>40992</v>
      </c>
      <c r="F77" s="234">
        <v>29</v>
      </c>
      <c r="G77" s="234">
        <v>2</v>
      </c>
      <c r="H77" s="485">
        <f>Таблица6[[#This Row],[Цена за шт, р]]*Таблица6[[#This Row],[Количество, шт]]</f>
        <v>25520</v>
      </c>
      <c r="I77" s="485">
        <f>Таблица6[[#This Row],[Брак, шт]]*Таблица6[[#This Row],[Цена за шт, р]]</f>
        <v>1760</v>
      </c>
      <c r="J77" s="487">
        <f>Таблица6[[#This Row],[Брак, шт]]/Таблица6[[#This Row],[Количество, шт]]</f>
        <v>6.8965517241379309E-2</v>
      </c>
    </row>
    <row r="78" spans="1:10" ht="14.25" hidden="1">
      <c r="A78" s="234" t="s">
        <v>806</v>
      </c>
      <c r="B78" s="234" t="s">
        <v>798</v>
      </c>
      <c r="C78" s="234">
        <v>1800</v>
      </c>
      <c r="D78" s="234" t="s">
        <v>799</v>
      </c>
      <c r="E78" s="236">
        <v>40992</v>
      </c>
      <c r="F78" s="234">
        <v>48</v>
      </c>
      <c r="G78" s="234">
        <v>4</v>
      </c>
      <c r="H78" s="485">
        <f>Таблица6[[#This Row],[Цена за шт, р]]*Таблица6[[#This Row],[Количество, шт]]</f>
        <v>86400</v>
      </c>
      <c r="I78" s="485">
        <f>Таблица6[[#This Row],[Брак, шт]]*Таблица6[[#This Row],[Цена за шт, р]]</f>
        <v>7200</v>
      </c>
      <c r="J78" s="487">
        <f>Таблица6[[#This Row],[Брак, шт]]/Таблица6[[#This Row],[Количество, шт]]</f>
        <v>8.3333333333333329E-2</v>
      </c>
    </row>
    <row r="79" spans="1:10" ht="14.25" hidden="1">
      <c r="A79" s="234" t="s">
        <v>791</v>
      </c>
      <c r="B79" s="234" t="s">
        <v>790</v>
      </c>
      <c r="C79" s="234">
        <v>2560</v>
      </c>
      <c r="D79" s="234" t="s">
        <v>786</v>
      </c>
      <c r="E79" s="235">
        <v>40993</v>
      </c>
      <c r="F79" s="234">
        <v>15</v>
      </c>
      <c r="G79" s="234">
        <v>0</v>
      </c>
      <c r="H79" s="485">
        <f>Таблица6[[#This Row],[Цена за шт, р]]*Таблица6[[#This Row],[Количество, шт]]</f>
        <v>38400</v>
      </c>
      <c r="I79" s="485">
        <f>Таблица6[[#This Row],[Брак, шт]]*Таблица6[[#This Row],[Цена за шт, р]]</f>
        <v>0</v>
      </c>
      <c r="J79" s="487">
        <f>Таблица6[[#This Row],[Брак, шт]]/Таблица6[[#This Row],[Количество, шт]]</f>
        <v>0</v>
      </c>
    </row>
    <row r="80" spans="1:10" ht="14.25" hidden="1">
      <c r="A80" s="234" t="s">
        <v>792</v>
      </c>
      <c r="B80" s="234" t="s">
        <v>802</v>
      </c>
      <c r="C80" s="234">
        <v>1750</v>
      </c>
      <c r="D80" s="234" t="s">
        <v>800</v>
      </c>
      <c r="E80" s="236">
        <v>40994</v>
      </c>
      <c r="F80" s="234">
        <v>32</v>
      </c>
      <c r="G80" s="234">
        <v>2</v>
      </c>
      <c r="H80" s="485">
        <f>Таблица6[[#This Row],[Цена за шт, р]]*Таблица6[[#This Row],[Количество, шт]]</f>
        <v>56000</v>
      </c>
      <c r="I80" s="485">
        <f>Таблица6[[#This Row],[Брак, шт]]*Таблица6[[#This Row],[Цена за шт, р]]</f>
        <v>3500</v>
      </c>
      <c r="J80" s="487">
        <f>Таблица6[[#This Row],[Брак, шт]]/Таблица6[[#This Row],[Количество, шт]]</f>
        <v>6.25E-2</v>
      </c>
    </row>
    <row r="81" spans="1:10" ht="14.25" hidden="1">
      <c r="A81" s="234" t="s">
        <v>806</v>
      </c>
      <c r="B81" s="234" t="s">
        <v>802</v>
      </c>
      <c r="C81" s="234">
        <v>2000</v>
      </c>
      <c r="D81" s="234" t="s">
        <v>800</v>
      </c>
      <c r="E81" s="236">
        <v>40996</v>
      </c>
      <c r="F81" s="234">
        <v>44</v>
      </c>
      <c r="G81" s="234">
        <v>4</v>
      </c>
      <c r="H81" s="485">
        <f>Таблица6[[#This Row],[Цена за шт, р]]*Таблица6[[#This Row],[Количество, шт]]</f>
        <v>88000</v>
      </c>
      <c r="I81" s="485">
        <f>Таблица6[[#This Row],[Брак, шт]]*Таблица6[[#This Row],[Цена за шт, р]]</f>
        <v>8000</v>
      </c>
      <c r="J81" s="487">
        <f>Таблица6[[#This Row],[Брак, шт]]/Таблица6[[#This Row],[Количество, шт]]</f>
        <v>9.0909090909090912E-2</v>
      </c>
    </row>
    <row r="82" spans="1:10" ht="14.25" hidden="1">
      <c r="A82" s="234" t="s">
        <v>803</v>
      </c>
      <c r="B82" s="234" t="s">
        <v>793</v>
      </c>
      <c r="C82" s="234">
        <v>900</v>
      </c>
      <c r="D82" s="234" t="s">
        <v>789</v>
      </c>
      <c r="E82" s="235">
        <v>40997</v>
      </c>
      <c r="F82" s="234">
        <v>38</v>
      </c>
      <c r="G82" s="234">
        <v>0</v>
      </c>
      <c r="H82" s="485">
        <f>Таблица6[[#This Row],[Цена за шт, р]]*Таблица6[[#This Row],[Количество, шт]]</f>
        <v>34200</v>
      </c>
      <c r="I82" s="485">
        <f>Таблица6[[#This Row],[Брак, шт]]*Таблица6[[#This Row],[Цена за шт, р]]</f>
        <v>0</v>
      </c>
      <c r="J82" s="487">
        <f>Таблица6[[#This Row],[Брак, шт]]/Таблица6[[#This Row],[Количество, шт]]</f>
        <v>0</v>
      </c>
    </row>
    <row r="83" spans="1:10" ht="14.25" hidden="1">
      <c r="A83" s="234" t="s">
        <v>784</v>
      </c>
      <c r="B83" s="234" t="s">
        <v>782</v>
      </c>
      <c r="C83" s="234">
        <v>4700</v>
      </c>
      <c r="D83" s="234" t="s">
        <v>794</v>
      </c>
      <c r="E83" s="235">
        <v>40997</v>
      </c>
      <c r="F83" s="234">
        <v>31</v>
      </c>
      <c r="G83" s="234">
        <v>2</v>
      </c>
      <c r="H83" s="485">
        <f>Таблица6[[#This Row],[Цена за шт, р]]*Таблица6[[#This Row],[Количество, шт]]</f>
        <v>145700</v>
      </c>
      <c r="I83" s="485">
        <f>Таблица6[[#This Row],[Брак, шт]]*Таблица6[[#This Row],[Цена за шт, р]]</f>
        <v>9400</v>
      </c>
      <c r="J83" s="487">
        <f>Таблица6[[#This Row],[Брак, шт]]/Таблица6[[#This Row],[Количество, шт]]</f>
        <v>6.4516129032258063E-2</v>
      </c>
    </row>
    <row r="84" spans="1:10" ht="14.25" hidden="1">
      <c r="A84" s="234" t="s">
        <v>795</v>
      </c>
      <c r="B84" s="234" t="s">
        <v>798</v>
      </c>
      <c r="C84" s="234">
        <v>1900</v>
      </c>
      <c r="D84" s="234" t="s">
        <v>799</v>
      </c>
      <c r="E84" s="236">
        <v>40997</v>
      </c>
      <c r="F84" s="234">
        <v>12</v>
      </c>
      <c r="G84" s="234">
        <v>4</v>
      </c>
      <c r="H84" s="485">
        <f>Таблица6[[#This Row],[Цена за шт, р]]*Таблица6[[#This Row],[Количество, шт]]</f>
        <v>22800</v>
      </c>
      <c r="I84" s="485">
        <f>Таблица6[[#This Row],[Брак, шт]]*Таблица6[[#This Row],[Цена за шт, р]]</f>
        <v>7600</v>
      </c>
      <c r="J84" s="487">
        <f>Таблица6[[#This Row],[Брак, шт]]/Таблица6[[#This Row],[Количество, шт]]</f>
        <v>0.33333333333333331</v>
      </c>
    </row>
    <row r="85" spans="1:10" ht="14.25" hidden="1">
      <c r="A85" s="234" t="s">
        <v>806</v>
      </c>
      <c r="B85" s="234" t="s">
        <v>790</v>
      </c>
      <c r="C85" s="234">
        <v>1300</v>
      </c>
      <c r="D85" s="234" t="s">
        <v>799</v>
      </c>
      <c r="E85" s="236">
        <v>40998</v>
      </c>
      <c r="F85" s="234">
        <v>28</v>
      </c>
      <c r="G85" s="234">
        <v>4</v>
      </c>
      <c r="H85" s="485">
        <f>Таблица6[[#This Row],[Цена за шт, р]]*Таблица6[[#This Row],[Количество, шт]]</f>
        <v>36400</v>
      </c>
      <c r="I85" s="485">
        <f>Таблица6[[#This Row],[Брак, шт]]*Таблица6[[#This Row],[Цена за шт, р]]</f>
        <v>5200</v>
      </c>
      <c r="J85" s="487">
        <f>Таблица6[[#This Row],[Брак, шт]]/Таблица6[[#This Row],[Количество, шт]]</f>
        <v>0.14285714285714285</v>
      </c>
    </row>
    <row r="86" spans="1:10" ht="14.25" hidden="1">
      <c r="A86" s="234" t="s">
        <v>806</v>
      </c>
      <c r="B86" s="234" t="s">
        <v>793</v>
      </c>
      <c r="C86" s="234">
        <v>1650</v>
      </c>
      <c r="D86" s="234" t="s">
        <v>800</v>
      </c>
      <c r="E86" s="236">
        <v>41000</v>
      </c>
      <c r="F86" s="234">
        <v>42</v>
      </c>
      <c r="G86" s="234">
        <v>2</v>
      </c>
      <c r="H86" s="485">
        <f>Таблица6[[#This Row],[Цена за шт, р]]*Таблица6[[#This Row],[Количество, шт]]</f>
        <v>69300</v>
      </c>
      <c r="I86" s="485">
        <f>Таблица6[[#This Row],[Брак, шт]]*Таблица6[[#This Row],[Цена за шт, р]]</f>
        <v>3300</v>
      </c>
      <c r="J86" s="487">
        <f>Таблица6[[#This Row],[Брак, шт]]/Таблица6[[#This Row],[Количество, шт]]</f>
        <v>4.7619047619047616E-2</v>
      </c>
    </row>
    <row r="87" spans="1:10" ht="14.25" hidden="1">
      <c r="A87" s="234" t="s">
        <v>781</v>
      </c>
      <c r="B87" s="234" t="s">
        <v>788</v>
      </c>
      <c r="C87" s="234">
        <v>4200</v>
      </c>
      <c r="D87" s="234" t="s">
        <v>799</v>
      </c>
      <c r="E87" s="236">
        <v>41000</v>
      </c>
      <c r="F87" s="234">
        <v>48</v>
      </c>
      <c r="G87" s="234">
        <v>3</v>
      </c>
      <c r="H87" s="485">
        <f>Таблица6[[#This Row],[Цена за шт, р]]*Таблица6[[#This Row],[Количество, шт]]</f>
        <v>201600</v>
      </c>
      <c r="I87" s="485">
        <f>Таблица6[[#This Row],[Брак, шт]]*Таблица6[[#This Row],[Цена за шт, р]]</f>
        <v>12600</v>
      </c>
      <c r="J87" s="487">
        <f>Таблица6[[#This Row],[Брак, шт]]/Таблица6[[#This Row],[Количество, шт]]</f>
        <v>6.25E-2</v>
      </c>
    </row>
    <row r="88" spans="1:10" ht="14.25" hidden="1">
      <c r="A88" s="234" t="s">
        <v>791</v>
      </c>
      <c r="B88" s="234" t="s">
        <v>802</v>
      </c>
      <c r="C88" s="234">
        <v>2700</v>
      </c>
      <c r="D88" s="234" t="s">
        <v>800</v>
      </c>
      <c r="E88" s="236">
        <v>41001</v>
      </c>
      <c r="F88" s="234">
        <v>38</v>
      </c>
      <c r="G88" s="234">
        <v>4</v>
      </c>
      <c r="H88" s="485">
        <f>Таблица6[[#This Row],[Цена за шт, р]]*Таблица6[[#This Row],[Количество, шт]]</f>
        <v>102600</v>
      </c>
      <c r="I88" s="485">
        <f>Таблица6[[#This Row],[Брак, шт]]*Таблица6[[#This Row],[Цена за шт, р]]</f>
        <v>10800</v>
      </c>
      <c r="J88" s="487">
        <f>Таблица6[[#This Row],[Брак, шт]]/Таблица6[[#This Row],[Количество, шт]]</f>
        <v>0.10526315789473684</v>
      </c>
    </row>
    <row r="89" spans="1:10" ht="14.25" hidden="1">
      <c r="A89" s="234" t="s">
        <v>784</v>
      </c>
      <c r="B89" s="234" t="s">
        <v>808</v>
      </c>
      <c r="C89" s="234">
        <v>4450</v>
      </c>
      <c r="D89" s="234" t="s">
        <v>783</v>
      </c>
      <c r="E89" s="236">
        <v>41001</v>
      </c>
      <c r="F89" s="234">
        <v>50</v>
      </c>
      <c r="G89" s="234">
        <v>2</v>
      </c>
      <c r="H89" s="485">
        <f>Таблица6[[#This Row],[Цена за шт, р]]*Таблица6[[#This Row],[Количество, шт]]</f>
        <v>222500</v>
      </c>
      <c r="I89" s="485">
        <f>Таблица6[[#This Row],[Брак, шт]]*Таблица6[[#This Row],[Цена за шт, р]]</f>
        <v>8900</v>
      </c>
      <c r="J89" s="487">
        <f>Таблица6[[#This Row],[Брак, шт]]/Таблица6[[#This Row],[Количество, шт]]</f>
        <v>0.04</v>
      </c>
    </row>
    <row r="90" spans="1:10" ht="14.25" hidden="1">
      <c r="A90" s="234" t="s">
        <v>781</v>
      </c>
      <c r="B90" s="234" t="s">
        <v>797</v>
      </c>
      <c r="C90" s="234">
        <v>4350</v>
      </c>
      <c r="D90" s="234" t="s">
        <v>786</v>
      </c>
      <c r="E90" s="235">
        <v>41002</v>
      </c>
      <c r="F90" s="234">
        <v>21</v>
      </c>
      <c r="G90" s="234">
        <v>3</v>
      </c>
      <c r="H90" s="485">
        <f>Таблица6[[#This Row],[Цена за шт, р]]*Таблица6[[#This Row],[Количество, шт]]</f>
        <v>91350</v>
      </c>
      <c r="I90" s="485">
        <f>Таблица6[[#This Row],[Брак, шт]]*Таблица6[[#This Row],[Цена за шт, р]]</f>
        <v>13050</v>
      </c>
      <c r="J90" s="487">
        <f>Таблица6[[#This Row],[Брак, шт]]/Таблица6[[#This Row],[Количество, шт]]</f>
        <v>0.14285714285714285</v>
      </c>
    </row>
    <row r="91" spans="1:10" ht="14.25" hidden="1">
      <c r="A91" s="234" t="s">
        <v>791</v>
      </c>
      <c r="B91" s="234" t="s">
        <v>798</v>
      </c>
      <c r="C91" s="234">
        <v>1800</v>
      </c>
      <c r="D91" s="234" t="s">
        <v>794</v>
      </c>
      <c r="E91" s="235">
        <v>41003</v>
      </c>
      <c r="F91" s="234">
        <v>13</v>
      </c>
      <c r="G91" s="234">
        <v>3</v>
      </c>
      <c r="H91" s="485">
        <f>Таблица6[[#This Row],[Цена за шт, р]]*Таблица6[[#This Row],[Количество, шт]]</f>
        <v>23400</v>
      </c>
      <c r="I91" s="485">
        <f>Таблица6[[#This Row],[Брак, шт]]*Таблица6[[#This Row],[Цена за шт, р]]</f>
        <v>5400</v>
      </c>
      <c r="J91" s="487">
        <f>Таблица6[[#This Row],[Брак, шт]]/Таблица6[[#This Row],[Количество, шт]]</f>
        <v>0.23076923076923078</v>
      </c>
    </row>
    <row r="92" spans="1:10" ht="14.25" hidden="1">
      <c r="A92" s="234" t="s">
        <v>791</v>
      </c>
      <c r="B92" s="234" t="s">
        <v>797</v>
      </c>
      <c r="C92" s="234">
        <v>2090</v>
      </c>
      <c r="D92" s="234" t="s">
        <v>794</v>
      </c>
      <c r="E92" s="235">
        <v>41004</v>
      </c>
      <c r="F92" s="234">
        <v>24</v>
      </c>
      <c r="G92" s="234">
        <v>2</v>
      </c>
      <c r="H92" s="485">
        <f>Таблица6[[#This Row],[Цена за шт, р]]*Таблица6[[#This Row],[Количество, шт]]</f>
        <v>50160</v>
      </c>
      <c r="I92" s="485">
        <f>Таблица6[[#This Row],[Брак, шт]]*Таблица6[[#This Row],[Цена за шт, р]]</f>
        <v>4180</v>
      </c>
      <c r="J92" s="487">
        <f>Таблица6[[#This Row],[Брак, шт]]/Таблица6[[#This Row],[Количество, шт]]</f>
        <v>8.3333333333333329E-2</v>
      </c>
    </row>
    <row r="93" spans="1:10" ht="14.25" hidden="1">
      <c r="A93" s="234" t="s">
        <v>791</v>
      </c>
      <c r="B93" s="234" t="s">
        <v>798</v>
      </c>
      <c r="C93" s="234">
        <v>1800</v>
      </c>
      <c r="D93" s="234" t="s">
        <v>789</v>
      </c>
      <c r="E93" s="235">
        <v>41005</v>
      </c>
      <c r="F93" s="234">
        <v>11</v>
      </c>
      <c r="G93" s="234">
        <v>1</v>
      </c>
      <c r="H93" s="485">
        <f>Таблица6[[#This Row],[Цена за шт, р]]*Таблица6[[#This Row],[Количество, шт]]</f>
        <v>19800</v>
      </c>
      <c r="I93" s="485">
        <f>Таблица6[[#This Row],[Брак, шт]]*Таблица6[[#This Row],[Цена за шт, р]]</f>
        <v>1800</v>
      </c>
      <c r="J93" s="487">
        <f>Таблица6[[#This Row],[Брак, шт]]/Таблица6[[#This Row],[Количество, шт]]</f>
        <v>9.0909090909090912E-2</v>
      </c>
    </row>
    <row r="94" spans="1:10" ht="14.25" hidden="1">
      <c r="A94" s="234" t="s">
        <v>784</v>
      </c>
      <c r="B94" s="234" t="s">
        <v>805</v>
      </c>
      <c r="C94" s="234">
        <v>3820</v>
      </c>
      <c r="D94" s="234" t="s">
        <v>799</v>
      </c>
      <c r="E94" s="236">
        <v>41005</v>
      </c>
      <c r="F94" s="234">
        <v>20</v>
      </c>
      <c r="G94" s="234">
        <v>0</v>
      </c>
      <c r="H94" s="485">
        <f>Таблица6[[#This Row],[Цена за шт, р]]*Таблица6[[#This Row],[Количество, шт]]</f>
        <v>76400</v>
      </c>
      <c r="I94" s="485">
        <f>Таблица6[[#This Row],[Брак, шт]]*Таблица6[[#This Row],[Цена за шт, р]]</f>
        <v>0</v>
      </c>
      <c r="J94" s="487">
        <f>Таблица6[[#This Row],[Брак, шт]]/Таблица6[[#This Row],[Количество, шт]]</f>
        <v>0</v>
      </c>
    </row>
    <row r="95" spans="1:10" ht="14.25" hidden="1">
      <c r="A95" s="234" t="s">
        <v>803</v>
      </c>
      <c r="B95" s="234" t="s">
        <v>796</v>
      </c>
      <c r="C95" s="234">
        <v>1120</v>
      </c>
      <c r="D95" s="234" t="s">
        <v>799</v>
      </c>
      <c r="E95" s="236">
        <v>41005</v>
      </c>
      <c r="F95" s="234">
        <v>39</v>
      </c>
      <c r="G95" s="234">
        <v>0</v>
      </c>
      <c r="H95" s="485">
        <f>Таблица6[[#This Row],[Цена за шт, р]]*Таблица6[[#This Row],[Количество, шт]]</f>
        <v>43680</v>
      </c>
      <c r="I95" s="485">
        <f>Таблица6[[#This Row],[Брак, шт]]*Таблица6[[#This Row],[Цена за шт, р]]</f>
        <v>0</v>
      </c>
      <c r="J95" s="487">
        <f>Таблица6[[#This Row],[Брак, шт]]/Таблица6[[#This Row],[Количество, шт]]</f>
        <v>0</v>
      </c>
    </row>
    <row r="96" spans="1:10" ht="14.25" hidden="1">
      <c r="A96" s="234" t="s">
        <v>804</v>
      </c>
      <c r="B96" s="234" t="s">
        <v>802</v>
      </c>
      <c r="C96" s="234">
        <v>4600</v>
      </c>
      <c r="D96" s="234" t="s">
        <v>783</v>
      </c>
      <c r="E96" s="236">
        <v>41007</v>
      </c>
      <c r="F96" s="234">
        <v>24</v>
      </c>
      <c r="G96" s="234">
        <v>3</v>
      </c>
      <c r="H96" s="485">
        <f>Таблица6[[#This Row],[Цена за шт, р]]*Таблица6[[#This Row],[Количество, шт]]</f>
        <v>110400</v>
      </c>
      <c r="I96" s="485">
        <f>Таблица6[[#This Row],[Брак, шт]]*Таблица6[[#This Row],[Цена за шт, р]]</f>
        <v>13800</v>
      </c>
      <c r="J96" s="487">
        <f>Таблица6[[#This Row],[Брак, шт]]/Таблица6[[#This Row],[Количество, шт]]</f>
        <v>0.125</v>
      </c>
    </row>
    <row r="97" spans="1:10" ht="14.25" hidden="1">
      <c r="A97" s="234" t="s">
        <v>792</v>
      </c>
      <c r="B97" s="234" t="s">
        <v>796</v>
      </c>
      <c r="C97" s="234">
        <v>1950</v>
      </c>
      <c r="D97" s="234" t="s">
        <v>783</v>
      </c>
      <c r="E97" s="236">
        <v>41007</v>
      </c>
      <c r="F97" s="234">
        <v>32</v>
      </c>
      <c r="G97" s="234">
        <v>3</v>
      </c>
      <c r="H97" s="485">
        <f>Таблица6[[#This Row],[Цена за шт, р]]*Таблица6[[#This Row],[Количество, шт]]</f>
        <v>62400</v>
      </c>
      <c r="I97" s="485">
        <f>Таблица6[[#This Row],[Брак, шт]]*Таблица6[[#This Row],[Цена за шт, р]]</f>
        <v>5850</v>
      </c>
      <c r="J97" s="487">
        <f>Таблица6[[#This Row],[Брак, шт]]/Таблица6[[#This Row],[Количество, шт]]</f>
        <v>9.375E-2</v>
      </c>
    </row>
    <row r="98" spans="1:10" ht="14.25" hidden="1">
      <c r="A98" s="234" t="s">
        <v>784</v>
      </c>
      <c r="B98" s="234" t="s">
        <v>805</v>
      </c>
      <c r="C98" s="234">
        <v>3800</v>
      </c>
      <c r="D98" s="234" t="s">
        <v>789</v>
      </c>
      <c r="E98" s="235">
        <v>41008</v>
      </c>
      <c r="F98" s="234">
        <v>40</v>
      </c>
      <c r="G98" s="234">
        <v>3</v>
      </c>
      <c r="H98" s="485">
        <f>Таблица6[[#This Row],[Цена за шт, р]]*Таблица6[[#This Row],[Количество, шт]]</f>
        <v>152000</v>
      </c>
      <c r="I98" s="485">
        <f>Таблица6[[#This Row],[Брак, шт]]*Таблица6[[#This Row],[Цена за шт, р]]</f>
        <v>11400</v>
      </c>
      <c r="J98" s="487">
        <f>Таблица6[[#This Row],[Брак, шт]]/Таблица6[[#This Row],[Количество, шт]]</f>
        <v>7.4999999999999997E-2</v>
      </c>
    </row>
    <row r="99" spans="1:10" ht="14.25" hidden="1">
      <c r="A99" s="234" t="s">
        <v>795</v>
      </c>
      <c r="B99" s="234" t="s">
        <v>788</v>
      </c>
      <c r="C99" s="234">
        <v>3190</v>
      </c>
      <c r="D99" s="234" t="s">
        <v>783</v>
      </c>
      <c r="E99" s="236">
        <v>41008</v>
      </c>
      <c r="F99" s="234">
        <v>23</v>
      </c>
      <c r="G99" s="234">
        <v>1</v>
      </c>
      <c r="H99" s="485">
        <f>Таблица6[[#This Row],[Цена за шт, р]]*Таблица6[[#This Row],[Количество, шт]]</f>
        <v>73370</v>
      </c>
      <c r="I99" s="485">
        <f>Таблица6[[#This Row],[Брак, шт]]*Таблица6[[#This Row],[Цена за шт, р]]</f>
        <v>3190</v>
      </c>
      <c r="J99" s="487">
        <f>Таблица6[[#This Row],[Брак, шт]]/Таблица6[[#This Row],[Количество, шт]]</f>
        <v>4.3478260869565216E-2</v>
      </c>
    </row>
    <row r="100" spans="1:10" ht="14.25" hidden="1">
      <c r="A100" s="234" t="s">
        <v>801</v>
      </c>
      <c r="B100" s="234" t="s">
        <v>802</v>
      </c>
      <c r="C100" s="234">
        <v>1250</v>
      </c>
      <c r="D100" s="234" t="s">
        <v>799</v>
      </c>
      <c r="E100" s="236">
        <v>41009</v>
      </c>
      <c r="F100" s="234">
        <v>29</v>
      </c>
      <c r="G100" s="234">
        <v>4</v>
      </c>
      <c r="H100" s="485">
        <f>Таблица6[[#This Row],[Цена за шт, р]]*Таблица6[[#This Row],[Количество, шт]]</f>
        <v>36250</v>
      </c>
      <c r="I100" s="485">
        <f>Таблица6[[#This Row],[Брак, шт]]*Таблица6[[#This Row],[Цена за шт, р]]</f>
        <v>5000</v>
      </c>
      <c r="J100" s="487">
        <f>Таблица6[[#This Row],[Брак, шт]]/Таблица6[[#This Row],[Количество, шт]]</f>
        <v>0.13793103448275862</v>
      </c>
    </row>
    <row r="101" spans="1:10" ht="14.25" hidden="1">
      <c r="A101" s="234" t="s">
        <v>804</v>
      </c>
      <c r="B101" s="234" t="s">
        <v>793</v>
      </c>
      <c r="C101" s="234">
        <v>5500</v>
      </c>
      <c r="D101" s="234" t="s">
        <v>799</v>
      </c>
      <c r="E101" s="236">
        <v>41009</v>
      </c>
      <c r="F101" s="234">
        <v>20</v>
      </c>
      <c r="G101" s="234">
        <v>4</v>
      </c>
      <c r="H101" s="485">
        <f>Таблица6[[#This Row],[Цена за шт, р]]*Таблица6[[#This Row],[Количество, шт]]</f>
        <v>110000</v>
      </c>
      <c r="I101" s="485">
        <f>Таблица6[[#This Row],[Брак, шт]]*Таблица6[[#This Row],[Цена за шт, р]]</f>
        <v>22000</v>
      </c>
      <c r="J101" s="487">
        <f>Таблица6[[#This Row],[Брак, шт]]/Таблица6[[#This Row],[Количество, шт]]</f>
        <v>0.2</v>
      </c>
    </row>
    <row r="102" spans="1:10" ht="14.25" hidden="1">
      <c r="A102" s="234" t="s">
        <v>787</v>
      </c>
      <c r="B102" s="234" t="s">
        <v>802</v>
      </c>
      <c r="C102" s="234">
        <v>1200</v>
      </c>
      <c r="D102" s="234" t="s">
        <v>783</v>
      </c>
      <c r="E102" s="236">
        <v>41011</v>
      </c>
      <c r="F102" s="234">
        <v>44</v>
      </c>
      <c r="G102" s="234">
        <v>2</v>
      </c>
      <c r="H102" s="485">
        <f>Таблица6[[#This Row],[Цена за шт, р]]*Таблица6[[#This Row],[Количество, шт]]</f>
        <v>52800</v>
      </c>
      <c r="I102" s="485">
        <f>Таблица6[[#This Row],[Брак, шт]]*Таблица6[[#This Row],[Цена за шт, р]]</f>
        <v>2400</v>
      </c>
      <c r="J102" s="487">
        <f>Таблица6[[#This Row],[Брак, шт]]/Таблица6[[#This Row],[Количество, шт]]</f>
        <v>4.5454545454545456E-2</v>
      </c>
    </row>
    <row r="103" spans="1:10" ht="14.25" hidden="1">
      <c r="A103" s="234" t="s">
        <v>806</v>
      </c>
      <c r="B103" s="234" t="s">
        <v>798</v>
      </c>
      <c r="C103" s="234">
        <v>1700</v>
      </c>
      <c r="D103" s="234" t="s">
        <v>789</v>
      </c>
      <c r="E103" s="235">
        <v>41012</v>
      </c>
      <c r="F103" s="234">
        <v>45</v>
      </c>
      <c r="G103" s="234">
        <v>2</v>
      </c>
      <c r="H103" s="485">
        <f>Таблица6[[#This Row],[Цена за шт, р]]*Таблица6[[#This Row],[Количество, шт]]</f>
        <v>76500</v>
      </c>
      <c r="I103" s="485">
        <f>Таблица6[[#This Row],[Брак, шт]]*Таблица6[[#This Row],[Цена за шт, р]]</f>
        <v>3400</v>
      </c>
      <c r="J103" s="487">
        <f>Таблица6[[#This Row],[Брак, шт]]/Таблица6[[#This Row],[Количество, шт]]</f>
        <v>4.4444444444444446E-2</v>
      </c>
    </row>
    <row r="104" spans="1:10" ht="14.25" hidden="1">
      <c r="A104" s="234" t="s">
        <v>781</v>
      </c>
      <c r="B104" s="234" t="s">
        <v>793</v>
      </c>
      <c r="C104" s="234">
        <v>2850</v>
      </c>
      <c r="D104" s="234" t="s">
        <v>783</v>
      </c>
      <c r="E104" s="236">
        <v>41012</v>
      </c>
      <c r="F104" s="234">
        <v>48</v>
      </c>
      <c r="G104" s="234">
        <v>1</v>
      </c>
      <c r="H104" s="485">
        <f>Таблица6[[#This Row],[Цена за шт, р]]*Таблица6[[#This Row],[Количество, шт]]</f>
        <v>136800</v>
      </c>
      <c r="I104" s="485">
        <f>Таблица6[[#This Row],[Брак, шт]]*Таблица6[[#This Row],[Цена за шт, р]]</f>
        <v>2850</v>
      </c>
      <c r="J104" s="487">
        <f>Таблица6[[#This Row],[Брак, шт]]/Таблица6[[#This Row],[Количество, шт]]</f>
        <v>2.0833333333333332E-2</v>
      </c>
    </row>
    <row r="105" spans="1:10" ht="14.25" hidden="1">
      <c r="A105" s="234" t="s">
        <v>803</v>
      </c>
      <c r="B105" s="234" t="s">
        <v>798</v>
      </c>
      <c r="C105" s="234">
        <v>1200</v>
      </c>
      <c r="D105" s="234" t="s">
        <v>794</v>
      </c>
      <c r="E105" s="236">
        <v>41013</v>
      </c>
      <c r="F105" s="234">
        <v>44</v>
      </c>
      <c r="G105" s="234">
        <v>3</v>
      </c>
      <c r="H105" s="485">
        <f>Таблица6[[#This Row],[Цена за шт, р]]*Таблица6[[#This Row],[Количество, шт]]</f>
        <v>52800</v>
      </c>
      <c r="I105" s="485">
        <f>Таблица6[[#This Row],[Брак, шт]]*Таблица6[[#This Row],[Цена за шт, р]]</f>
        <v>3600</v>
      </c>
      <c r="J105" s="487">
        <f>Таблица6[[#This Row],[Брак, шт]]/Таблица6[[#This Row],[Количество, шт]]</f>
        <v>6.8181818181818177E-2</v>
      </c>
    </row>
    <row r="106" spans="1:10" ht="14.25" hidden="1">
      <c r="A106" s="234" t="s">
        <v>806</v>
      </c>
      <c r="B106" s="234" t="s">
        <v>797</v>
      </c>
      <c r="C106" s="234">
        <v>1400</v>
      </c>
      <c r="D106" s="234" t="s">
        <v>794</v>
      </c>
      <c r="E106" s="235">
        <v>41014</v>
      </c>
      <c r="F106" s="234">
        <v>12</v>
      </c>
      <c r="G106" s="234">
        <v>1</v>
      </c>
      <c r="H106" s="485">
        <f>Таблица6[[#This Row],[Цена за шт, р]]*Таблица6[[#This Row],[Количество, шт]]</f>
        <v>16800</v>
      </c>
      <c r="I106" s="485">
        <f>Таблица6[[#This Row],[Брак, шт]]*Таблица6[[#This Row],[Цена за шт, р]]</f>
        <v>1400</v>
      </c>
      <c r="J106" s="487">
        <f>Таблица6[[#This Row],[Брак, шт]]/Таблица6[[#This Row],[Количество, шт]]</f>
        <v>8.3333333333333329E-2</v>
      </c>
    </row>
    <row r="107" spans="1:10" ht="14.25" hidden="1">
      <c r="A107" s="234" t="s">
        <v>792</v>
      </c>
      <c r="B107" s="234" t="s">
        <v>788</v>
      </c>
      <c r="C107" s="234">
        <v>900</v>
      </c>
      <c r="D107" s="234" t="s">
        <v>800</v>
      </c>
      <c r="E107" s="236">
        <v>41015</v>
      </c>
      <c r="F107" s="234">
        <v>34</v>
      </c>
      <c r="G107" s="234">
        <v>1</v>
      </c>
      <c r="H107" s="485">
        <f>Таблица6[[#This Row],[Цена за шт, р]]*Таблица6[[#This Row],[Количество, шт]]</f>
        <v>30600</v>
      </c>
      <c r="I107" s="485">
        <f>Таблица6[[#This Row],[Брак, шт]]*Таблица6[[#This Row],[Цена за шт, р]]</f>
        <v>900</v>
      </c>
      <c r="J107" s="487">
        <f>Таблица6[[#This Row],[Брак, шт]]/Таблица6[[#This Row],[Количество, шт]]</f>
        <v>2.9411764705882353E-2</v>
      </c>
    </row>
    <row r="108" spans="1:10" ht="14.25" hidden="1">
      <c r="A108" s="234" t="s">
        <v>806</v>
      </c>
      <c r="B108" s="234" t="s">
        <v>797</v>
      </c>
      <c r="C108" s="234">
        <v>1380</v>
      </c>
      <c r="D108" s="234" t="s">
        <v>786</v>
      </c>
      <c r="E108" s="235">
        <v>41016</v>
      </c>
      <c r="F108" s="234">
        <v>14</v>
      </c>
      <c r="G108" s="234">
        <v>1</v>
      </c>
      <c r="H108" s="485">
        <f>Таблица6[[#This Row],[Цена за шт, р]]*Таблица6[[#This Row],[Количество, шт]]</f>
        <v>19320</v>
      </c>
      <c r="I108" s="485">
        <f>Таблица6[[#This Row],[Брак, шт]]*Таблица6[[#This Row],[Цена за шт, р]]</f>
        <v>1380</v>
      </c>
      <c r="J108" s="487">
        <f>Таблица6[[#This Row],[Брак, шт]]/Таблица6[[#This Row],[Количество, шт]]</f>
        <v>7.1428571428571425E-2</v>
      </c>
    </row>
    <row r="109" spans="1:10" ht="14.25" hidden="1">
      <c r="A109" s="234" t="s">
        <v>804</v>
      </c>
      <c r="B109" s="234" t="s">
        <v>802</v>
      </c>
      <c r="C109" s="234">
        <v>4550</v>
      </c>
      <c r="D109" s="234" t="s">
        <v>799</v>
      </c>
      <c r="E109" s="236">
        <v>41017</v>
      </c>
      <c r="F109" s="234">
        <v>26</v>
      </c>
      <c r="G109" s="234">
        <v>3</v>
      </c>
      <c r="H109" s="485">
        <f>Таблица6[[#This Row],[Цена за шт, р]]*Таблица6[[#This Row],[Количество, шт]]</f>
        <v>118300</v>
      </c>
      <c r="I109" s="485">
        <f>Таблица6[[#This Row],[Брак, шт]]*Таблица6[[#This Row],[Цена за шт, р]]</f>
        <v>13650</v>
      </c>
      <c r="J109" s="487">
        <f>Таблица6[[#This Row],[Брак, шт]]/Таблица6[[#This Row],[Количество, шт]]</f>
        <v>0.11538461538461539</v>
      </c>
    </row>
    <row r="110" spans="1:10" ht="14.25" hidden="1">
      <c r="A110" s="234" t="s">
        <v>781</v>
      </c>
      <c r="B110" s="234" t="s">
        <v>793</v>
      </c>
      <c r="C110" s="234">
        <v>2850</v>
      </c>
      <c r="D110" s="234" t="s">
        <v>786</v>
      </c>
      <c r="E110" s="235">
        <v>41018</v>
      </c>
      <c r="F110" s="234">
        <v>35</v>
      </c>
      <c r="G110" s="234">
        <v>2</v>
      </c>
      <c r="H110" s="485">
        <f>Таблица6[[#This Row],[Цена за шт, р]]*Таблица6[[#This Row],[Количество, шт]]</f>
        <v>99750</v>
      </c>
      <c r="I110" s="485">
        <f>Таблица6[[#This Row],[Брак, шт]]*Таблица6[[#This Row],[Цена за шт, р]]</f>
        <v>5700</v>
      </c>
      <c r="J110" s="487">
        <f>Таблица6[[#This Row],[Брак, шт]]/Таблица6[[#This Row],[Количество, шт]]</f>
        <v>5.7142857142857141E-2</v>
      </c>
    </row>
    <row r="111" spans="1:10" ht="14.25" hidden="1">
      <c r="A111" s="234" t="s">
        <v>787</v>
      </c>
      <c r="B111" s="234" t="s">
        <v>790</v>
      </c>
      <c r="C111" s="234">
        <v>2500</v>
      </c>
      <c r="D111" s="234" t="s">
        <v>789</v>
      </c>
      <c r="E111" s="235">
        <v>41018</v>
      </c>
      <c r="F111" s="234">
        <v>25</v>
      </c>
      <c r="G111" s="234">
        <v>0</v>
      </c>
      <c r="H111" s="485">
        <f>Таблица6[[#This Row],[Цена за шт, р]]*Таблица6[[#This Row],[Количество, шт]]</f>
        <v>62500</v>
      </c>
      <c r="I111" s="485">
        <f>Таблица6[[#This Row],[Брак, шт]]*Таблица6[[#This Row],[Цена за шт, р]]</f>
        <v>0</v>
      </c>
      <c r="J111" s="487">
        <f>Таблица6[[#This Row],[Брак, шт]]/Таблица6[[#This Row],[Количество, шт]]</f>
        <v>0</v>
      </c>
    </row>
    <row r="112" spans="1:10" ht="14.25" hidden="1">
      <c r="A112" s="234" t="s">
        <v>806</v>
      </c>
      <c r="B112" s="234" t="s">
        <v>790</v>
      </c>
      <c r="C112" s="234">
        <v>1280</v>
      </c>
      <c r="D112" s="234" t="s">
        <v>800</v>
      </c>
      <c r="E112" s="236">
        <v>41020</v>
      </c>
      <c r="F112" s="234">
        <v>42</v>
      </c>
      <c r="G112" s="234">
        <v>0</v>
      </c>
      <c r="H112" s="485">
        <f>Таблица6[[#This Row],[Цена за шт, р]]*Таблица6[[#This Row],[Количество, шт]]</f>
        <v>53760</v>
      </c>
      <c r="I112" s="485">
        <f>Таблица6[[#This Row],[Брак, шт]]*Таблица6[[#This Row],[Цена за шт, р]]</f>
        <v>0</v>
      </c>
      <c r="J112" s="487">
        <f>Таблица6[[#This Row],[Брак, шт]]/Таблица6[[#This Row],[Количество, шт]]</f>
        <v>0</v>
      </c>
    </row>
    <row r="113" spans="1:10" ht="14.25" hidden="1">
      <c r="A113" s="234" t="s">
        <v>781</v>
      </c>
      <c r="B113" s="234" t="s">
        <v>782</v>
      </c>
      <c r="C113" s="234">
        <v>3900</v>
      </c>
      <c r="D113" s="234" t="s">
        <v>799</v>
      </c>
      <c r="E113" s="236">
        <v>41020</v>
      </c>
      <c r="F113" s="234">
        <v>27</v>
      </c>
      <c r="G113" s="234">
        <v>3</v>
      </c>
      <c r="H113" s="485">
        <f>Таблица6[[#This Row],[Цена за шт, р]]*Таблица6[[#This Row],[Количество, шт]]</f>
        <v>105300</v>
      </c>
      <c r="I113" s="485">
        <f>Таблица6[[#This Row],[Брак, шт]]*Таблица6[[#This Row],[Цена за шт, р]]</f>
        <v>11700</v>
      </c>
      <c r="J113" s="487">
        <f>Таблица6[[#This Row],[Брак, шт]]/Таблица6[[#This Row],[Количество, шт]]</f>
        <v>0.1111111111111111</v>
      </c>
    </row>
    <row r="114" spans="1:10" ht="14.25" hidden="1">
      <c r="A114" s="234" t="s">
        <v>787</v>
      </c>
      <c r="B114" s="234" t="s">
        <v>788</v>
      </c>
      <c r="C114" s="234">
        <v>850</v>
      </c>
      <c r="D114" s="234" t="s">
        <v>799</v>
      </c>
      <c r="E114" s="236">
        <v>41020</v>
      </c>
      <c r="F114" s="234">
        <v>26</v>
      </c>
      <c r="G114" s="234">
        <v>0</v>
      </c>
      <c r="H114" s="485">
        <f>Таблица6[[#This Row],[Цена за шт, р]]*Таблица6[[#This Row],[Количество, шт]]</f>
        <v>22100</v>
      </c>
      <c r="I114" s="485">
        <f>Таблица6[[#This Row],[Брак, шт]]*Таблица6[[#This Row],[Цена за шт, р]]</f>
        <v>0</v>
      </c>
      <c r="J114" s="487">
        <f>Таблица6[[#This Row],[Брак, шт]]/Таблица6[[#This Row],[Количество, шт]]</f>
        <v>0</v>
      </c>
    </row>
    <row r="115" spans="1:10" ht="14.25" hidden="1">
      <c r="A115" s="234" t="s">
        <v>791</v>
      </c>
      <c r="B115" s="234" t="s">
        <v>797</v>
      </c>
      <c r="C115" s="234">
        <v>2150</v>
      </c>
      <c r="D115" s="234" t="s">
        <v>783</v>
      </c>
      <c r="E115" s="236">
        <v>41021</v>
      </c>
      <c r="F115" s="234">
        <v>18</v>
      </c>
      <c r="G115" s="234">
        <v>4</v>
      </c>
      <c r="H115" s="485">
        <f>Таблица6[[#This Row],[Цена за шт, р]]*Таблица6[[#This Row],[Количество, шт]]</f>
        <v>38700</v>
      </c>
      <c r="I115" s="485">
        <f>Таблица6[[#This Row],[Брак, шт]]*Таблица6[[#This Row],[Цена за шт, р]]</f>
        <v>8600</v>
      </c>
      <c r="J115" s="487">
        <f>Таблица6[[#This Row],[Брак, шт]]/Таблица6[[#This Row],[Количество, шт]]</f>
        <v>0.22222222222222221</v>
      </c>
    </row>
    <row r="116" spans="1:10" ht="14.25" hidden="1">
      <c r="A116" s="234" t="s">
        <v>795</v>
      </c>
      <c r="B116" s="234" t="s">
        <v>788</v>
      </c>
      <c r="C116" s="234">
        <v>3160</v>
      </c>
      <c r="D116" s="234" t="s">
        <v>786</v>
      </c>
      <c r="E116" s="235">
        <v>41022</v>
      </c>
      <c r="F116" s="234">
        <v>46</v>
      </c>
      <c r="G116" s="234">
        <v>1</v>
      </c>
      <c r="H116" s="485">
        <f>Таблица6[[#This Row],[Цена за шт, р]]*Таблица6[[#This Row],[Количество, шт]]</f>
        <v>145360</v>
      </c>
      <c r="I116" s="485">
        <f>Таблица6[[#This Row],[Брак, шт]]*Таблица6[[#This Row],[Цена за шт, р]]</f>
        <v>3160</v>
      </c>
      <c r="J116" s="487">
        <f>Таблица6[[#This Row],[Брак, шт]]/Таблица6[[#This Row],[Количество, шт]]</f>
        <v>2.1739130434782608E-2</v>
      </c>
    </row>
    <row r="117" spans="1:10" ht="14.25" hidden="1">
      <c r="A117" s="234" t="s">
        <v>804</v>
      </c>
      <c r="B117" s="234" t="s">
        <v>790</v>
      </c>
      <c r="C117" s="234">
        <v>10110</v>
      </c>
      <c r="D117" s="234" t="s">
        <v>799</v>
      </c>
      <c r="E117" s="236">
        <v>41022</v>
      </c>
      <c r="F117" s="234">
        <v>39</v>
      </c>
      <c r="G117" s="234">
        <v>4</v>
      </c>
      <c r="H117" s="485">
        <f>Таблица6[[#This Row],[Цена за шт, р]]*Таблица6[[#This Row],[Количество, шт]]</f>
        <v>394290</v>
      </c>
      <c r="I117" s="485">
        <f>Таблица6[[#This Row],[Брак, шт]]*Таблица6[[#This Row],[Цена за шт, р]]</f>
        <v>40440</v>
      </c>
      <c r="J117" s="487">
        <f>Таблица6[[#This Row],[Брак, шт]]/Таблица6[[#This Row],[Количество, шт]]</f>
        <v>0.10256410256410256</v>
      </c>
    </row>
    <row r="118" spans="1:10" ht="14.25" hidden="1">
      <c r="A118" s="234" t="s">
        <v>795</v>
      </c>
      <c r="B118" s="234" t="s">
        <v>802</v>
      </c>
      <c r="C118" s="234">
        <v>3150</v>
      </c>
      <c r="D118" s="234" t="s">
        <v>786</v>
      </c>
      <c r="E118" s="235">
        <v>41023</v>
      </c>
      <c r="F118" s="234">
        <v>39</v>
      </c>
      <c r="G118" s="234">
        <v>0</v>
      </c>
      <c r="H118" s="485">
        <f>Таблица6[[#This Row],[Цена за шт, р]]*Таблица6[[#This Row],[Количество, шт]]</f>
        <v>122850</v>
      </c>
      <c r="I118" s="485">
        <f>Таблица6[[#This Row],[Брак, шт]]*Таблица6[[#This Row],[Цена за шт, р]]</f>
        <v>0</v>
      </c>
      <c r="J118" s="487">
        <f>Таблица6[[#This Row],[Брак, шт]]/Таблица6[[#This Row],[Количество, шт]]</f>
        <v>0</v>
      </c>
    </row>
    <row r="119" spans="1:10" ht="14.25" hidden="1">
      <c r="A119" s="234" t="s">
        <v>804</v>
      </c>
      <c r="B119" s="234" t="s">
        <v>793</v>
      </c>
      <c r="C119" s="234">
        <v>5490</v>
      </c>
      <c r="D119" s="234" t="s">
        <v>800</v>
      </c>
      <c r="E119" s="236">
        <v>41023</v>
      </c>
      <c r="F119" s="234">
        <v>17</v>
      </c>
      <c r="G119" s="234">
        <v>2</v>
      </c>
      <c r="H119" s="485">
        <f>Таблица6[[#This Row],[Цена за шт, р]]*Таблица6[[#This Row],[Количество, шт]]</f>
        <v>93330</v>
      </c>
      <c r="I119" s="485">
        <f>Таблица6[[#This Row],[Брак, шт]]*Таблица6[[#This Row],[Цена за шт, р]]</f>
        <v>10980</v>
      </c>
      <c r="J119" s="487">
        <f>Таблица6[[#This Row],[Брак, шт]]/Таблица6[[#This Row],[Количество, шт]]</f>
        <v>0.11764705882352941</v>
      </c>
    </row>
    <row r="120" spans="1:10" ht="14.25" hidden="1">
      <c r="A120" s="234" t="s">
        <v>787</v>
      </c>
      <c r="B120" s="234" t="s">
        <v>788</v>
      </c>
      <c r="C120" s="234">
        <v>890</v>
      </c>
      <c r="D120" s="234" t="s">
        <v>786</v>
      </c>
      <c r="E120" s="235">
        <v>41024</v>
      </c>
      <c r="F120" s="234">
        <v>44</v>
      </c>
      <c r="G120" s="234">
        <v>1</v>
      </c>
      <c r="H120" s="485">
        <f>Таблица6[[#This Row],[Цена за шт, р]]*Таблица6[[#This Row],[Количество, шт]]</f>
        <v>39160</v>
      </c>
      <c r="I120" s="485">
        <f>Таблица6[[#This Row],[Брак, шт]]*Таблица6[[#This Row],[Цена за шт, р]]</f>
        <v>890</v>
      </c>
      <c r="J120" s="487">
        <f>Таблица6[[#This Row],[Брак, шт]]/Таблица6[[#This Row],[Количество, шт]]</f>
        <v>2.2727272727272728E-2</v>
      </c>
    </row>
    <row r="121" spans="1:10" ht="14.25" hidden="1">
      <c r="A121" s="234" t="s">
        <v>801</v>
      </c>
      <c r="B121" s="234" t="s">
        <v>796</v>
      </c>
      <c r="C121" s="234">
        <v>3400</v>
      </c>
      <c r="D121" s="234" t="s">
        <v>799</v>
      </c>
      <c r="E121" s="236">
        <v>41024</v>
      </c>
      <c r="F121" s="234">
        <v>17</v>
      </c>
      <c r="G121" s="234">
        <v>2</v>
      </c>
      <c r="H121" s="485">
        <f>Таблица6[[#This Row],[Цена за шт, р]]*Таблица6[[#This Row],[Количество, шт]]</f>
        <v>57800</v>
      </c>
      <c r="I121" s="485">
        <f>Таблица6[[#This Row],[Брак, шт]]*Таблица6[[#This Row],[Цена за шт, р]]</f>
        <v>6800</v>
      </c>
      <c r="J121" s="487">
        <f>Таблица6[[#This Row],[Брак, шт]]/Таблица6[[#This Row],[Количество, шт]]</f>
        <v>0.11764705882352941</v>
      </c>
    </row>
    <row r="122" spans="1:10" ht="14.25" hidden="1">
      <c r="A122" s="234" t="s">
        <v>784</v>
      </c>
      <c r="B122" s="234" t="s">
        <v>808</v>
      </c>
      <c r="C122" s="234">
        <v>4500</v>
      </c>
      <c r="D122" s="234" t="s">
        <v>800</v>
      </c>
      <c r="E122" s="236">
        <v>41026</v>
      </c>
      <c r="F122" s="234">
        <v>33</v>
      </c>
      <c r="G122" s="234">
        <v>3</v>
      </c>
      <c r="H122" s="485">
        <f>Таблица6[[#This Row],[Цена за шт, р]]*Таблица6[[#This Row],[Количество, шт]]</f>
        <v>148500</v>
      </c>
      <c r="I122" s="485">
        <f>Таблица6[[#This Row],[Брак, шт]]*Таблица6[[#This Row],[Цена за шт, р]]</f>
        <v>13500</v>
      </c>
      <c r="J122" s="487">
        <f>Таблица6[[#This Row],[Брак, шт]]/Таблица6[[#This Row],[Количество, шт]]</f>
        <v>9.0909090909090912E-2</v>
      </c>
    </row>
    <row r="123" spans="1:10" ht="14.25" hidden="1">
      <c r="A123" s="234" t="s">
        <v>801</v>
      </c>
      <c r="B123" s="234" t="s">
        <v>802</v>
      </c>
      <c r="C123" s="234">
        <v>1280</v>
      </c>
      <c r="D123" s="234" t="s">
        <v>800</v>
      </c>
      <c r="E123" s="236">
        <v>41029</v>
      </c>
      <c r="F123" s="234">
        <v>14</v>
      </c>
      <c r="G123" s="234">
        <v>0</v>
      </c>
      <c r="H123" s="485">
        <f>Таблица6[[#This Row],[Цена за шт, р]]*Таблица6[[#This Row],[Количество, шт]]</f>
        <v>17920</v>
      </c>
      <c r="I123" s="485">
        <f>Таблица6[[#This Row],[Брак, шт]]*Таблица6[[#This Row],[Цена за шт, р]]</f>
        <v>0</v>
      </c>
      <c r="J123" s="487">
        <f>Таблица6[[#This Row],[Брак, шт]]/Таблица6[[#This Row],[Количество, шт]]</f>
        <v>0</v>
      </c>
    </row>
    <row r="124" spans="1:10" ht="14.25" hidden="1">
      <c r="A124" s="234" t="s">
        <v>791</v>
      </c>
      <c r="B124" s="234" t="s">
        <v>793</v>
      </c>
      <c r="C124" s="234">
        <v>2540</v>
      </c>
      <c r="D124" s="234" t="s">
        <v>783</v>
      </c>
      <c r="E124" s="236">
        <v>41030</v>
      </c>
      <c r="F124" s="234">
        <v>48</v>
      </c>
      <c r="G124" s="234">
        <v>4</v>
      </c>
      <c r="H124" s="485">
        <f>Таблица6[[#This Row],[Цена за шт, р]]*Таблица6[[#This Row],[Количество, шт]]</f>
        <v>121920</v>
      </c>
      <c r="I124" s="485">
        <f>Таблица6[[#This Row],[Брак, шт]]*Таблица6[[#This Row],[Цена за шт, р]]</f>
        <v>10160</v>
      </c>
      <c r="J124" s="487">
        <f>Таблица6[[#This Row],[Брак, шт]]/Таблица6[[#This Row],[Количество, шт]]</f>
        <v>8.3333333333333329E-2</v>
      </c>
    </row>
    <row r="125" spans="1:10" ht="14.25" hidden="1">
      <c r="A125" s="234" t="s">
        <v>806</v>
      </c>
      <c r="B125" s="234" t="s">
        <v>790</v>
      </c>
      <c r="C125" s="234">
        <v>1200</v>
      </c>
      <c r="D125" s="234" t="s">
        <v>794</v>
      </c>
      <c r="E125" s="235">
        <v>41033</v>
      </c>
      <c r="F125" s="234">
        <v>23</v>
      </c>
      <c r="G125" s="234">
        <v>2</v>
      </c>
      <c r="H125" s="485">
        <f>Таблица6[[#This Row],[Цена за шт, р]]*Таблица6[[#This Row],[Количество, шт]]</f>
        <v>27600</v>
      </c>
      <c r="I125" s="485">
        <f>Таблица6[[#This Row],[Брак, шт]]*Таблица6[[#This Row],[Цена за шт, р]]</f>
        <v>2400</v>
      </c>
      <c r="J125" s="487">
        <f>Таблица6[[#This Row],[Брак, шт]]/Таблица6[[#This Row],[Количество, шт]]</f>
        <v>8.6956521739130432E-2</v>
      </c>
    </row>
    <row r="126" spans="1:10" ht="14.25" hidden="1">
      <c r="A126" s="234" t="s">
        <v>803</v>
      </c>
      <c r="B126" s="234" t="s">
        <v>793</v>
      </c>
      <c r="C126" s="234">
        <v>800</v>
      </c>
      <c r="D126" s="234" t="s">
        <v>794</v>
      </c>
      <c r="E126" s="235">
        <v>41034</v>
      </c>
      <c r="F126" s="234">
        <v>44</v>
      </c>
      <c r="G126" s="234">
        <v>4</v>
      </c>
      <c r="H126" s="485">
        <f>Таблица6[[#This Row],[Цена за шт, р]]*Таблица6[[#This Row],[Количество, шт]]</f>
        <v>35200</v>
      </c>
      <c r="I126" s="485">
        <f>Таблица6[[#This Row],[Брак, шт]]*Таблица6[[#This Row],[Цена за шт, р]]</f>
        <v>3200</v>
      </c>
      <c r="J126" s="487">
        <f>Таблица6[[#This Row],[Брак, шт]]/Таблица6[[#This Row],[Количество, шт]]</f>
        <v>9.0909090909090912E-2</v>
      </c>
    </row>
    <row r="127" spans="1:10" ht="14.25" hidden="1">
      <c r="A127" s="234" t="s">
        <v>781</v>
      </c>
      <c r="B127" s="234" t="s">
        <v>796</v>
      </c>
      <c r="C127" s="234">
        <v>2900</v>
      </c>
      <c r="D127" s="234" t="s">
        <v>789</v>
      </c>
      <c r="E127" s="235">
        <v>41036</v>
      </c>
      <c r="F127" s="234">
        <v>42</v>
      </c>
      <c r="G127" s="234">
        <v>3</v>
      </c>
      <c r="H127" s="485">
        <f>Таблица6[[#This Row],[Цена за шт, р]]*Таблица6[[#This Row],[Количество, шт]]</f>
        <v>121800</v>
      </c>
      <c r="I127" s="485">
        <f>Таблица6[[#This Row],[Брак, шт]]*Таблица6[[#This Row],[Цена за шт, р]]</f>
        <v>8700</v>
      </c>
      <c r="J127" s="487">
        <f>Таблица6[[#This Row],[Брак, шт]]/Таблица6[[#This Row],[Количество, шт]]</f>
        <v>7.1428571428571425E-2</v>
      </c>
    </row>
    <row r="128" spans="1:10" ht="14.25" hidden="1">
      <c r="A128" s="234" t="s">
        <v>791</v>
      </c>
      <c r="B128" s="234" t="s">
        <v>798</v>
      </c>
      <c r="C128" s="234">
        <v>1790</v>
      </c>
      <c r="D128" s="234" t="s">
        <v>800</v>
      </c>
      <c r="E128" s="236">
        <v>41036</v>
      </c>
      <c r="F128" s="234">
        <v>24</v>
      </c>
      <c r="G128" s="234">
        <v>4</v>
      </c>
      <c r="H128" s="485">
        <f>Таблица6[[#This Row],[Цена за шт, р]]*Таблица6[[#This Row],[Количество, шт]]</f>
        <v>42960</v>
      </c>
      <c r="I128" s="485">
        <f>Таблица6[[#This Row],[Брак, шт]]*Таблица6[[#This Row],[Цена за шт, р]]</f>
        <v>7160</v>
      </c>
      <c r="J128" s="487">
        <f>Таблица6[[#This Row],[Брак, шт]]/Таблица6[[#This Row],[Количество, шт]]</f>
        <v>0.16666666666666666</v>
      </c>
    </row>
    <row r="129" spans="1:10" ht="14.25" hidden="1">
      <c r="A129" s="234" t="s">
        <v>807</v>
      </c>
      <c r="B129" s="234" t="s">
        <v>788</v>
      </c>
      <c r="C129" s="234">
        <v>1870</v>
      </c>
      <c r="D129" s="234" t="s">
        <v>800</v>
      </c>
      <c r="E129" s="236">
        <v>41037</v>
      </c>
      <c r="F129" s="234">
        <v>20</v>
      </c>
      <c r="G129" s="234">
        <v>0</v>
      </c>
      <c r="H129" s="485">
        <f>Таблица6[[#This Row],[Цена за шт, р]]*Таблица6[[#This Row],[Количество, шт]]</f>
        <v>37400</v>
      </c>
      <c r="I129" s="485">
        <f>Таблица6[[#This Row],[Брак, шт]]*Таблица6[[#This Row],[Цена за шт, р]]</f>
        <v>0</v>
      </c>
      <c r="J129" s="487">
        <f>Таблица6[[#This Row],[Брак, шт]]/Таблица6[[#This Row],[Количество, шт]]</f>
        <v>0</v>
      </c>
    </row>
    <row r="130" spans="1:10" ht="14.25" hidden="1">
      <c r="A130" s="234" t="s">
        <v>791</v>
      </c>
      <c r="B130" s="234" t="s">
        <v>802</v>
      </c>
      <c r="C130" s="234">
        <v>2700</v>
      </c>
      <c r="D130" s="234" t="s">
        <v>799</v>
      </c>
      <c r="E130" s="236">
        <v>41038</v>
      </c>
      <c r="F130" s="234">
        <v>16</v>
      </c>
      <c r="G130" s="234">
        <v>1</v>
      </c>
      <c r="H130" s="485">
        <f>Таблица6[[#This Row],[Цена за шт, р]]*Таблица6[[#This Row],[Количество, шт]]</f>
        <v>43200</v>
      </c>
      <c r="I130" s="485">
        <f>Таблица6[[#This Row],[Брак, шт]]*Таблица6[[#This Row],[Цена за шт, р]]</f>
        <v>2700</v>
      </c>
      <c r="J130" s="487">
        <f>Таблица6[[#This Row],[Брак, шт]]/Таблица6[[#This Row],[Количество, шт]]</f>
        <v>6.25E-2</v>
      </c>
    </row>
    <row r="131" spans="1:10" ht="14.25">
      <c r="A131" s="234" t="s">
        <v>795</v>
      </c>
      <c r="B131" s="234" t="s">
        <v>793</v>
      </c>
      <c r="C131" s="234">
        <v>2550</v>
      </c>
      <c r="D131" s="234" t="s">
        <v>783</v>
      </c>
      <c r="E131" s="236">
        <v>41039</v>
      </c>
      <c r="F131" s="234">
        <v>21</v>
      </c>
      <c r="G131" s="234">
        <v>3</v>
      </c>
      <c r="H131" s="485">
        <f>Таблица6[[#This Row],[Цена за шт, р]]*Таблица6[[#This Row],[Количество, шт]]</f>
        <v>53550</v>
      </c>
      <c r="I131" s="485">
        <f>Таблица6[[#This Row],[Брак, шт]]*Таблица6[[#This Row],[Цена за шт, р]]</f>
        <v>7650</v>
      </c>
      <c r="J131" s="487">
        <f>Таблица6[[#This Row],[Брак, шт]]/Таблица6[[#This Row],[Количество, шт]]</f>
        <v>0.14285714285714285</v>
      </c>
    </row>
    <row r="132" spans="1:10" ht="14.25" hidden="1">
      <c r="A132" s="234" t="s">
        <v>801</v>
      </c>
      <c r="B132" s="234" t="s">
        <v>796</v>
      </c>
      <c r="C132" s="234">
        <v>3370</v>
      </c>
      <c r="D132" s="234" t="s">
        <v>786</v>
      </c>
      <c r="E132" s="235">
        <v>41041</v>
      </c>
      <c r="F132" s="234">
        <v>33</v>
      </c>
      <c r="G132" s="234">
        <v>2</v>
      </c>
      <c r="H132" s="485">
        <f>Таблица6[[#This Row],[Цена за шт, р]]*Таблица6[[#This Row],[Количество, шт]]</f>
        <v>111210</v>
      </c>
      <c r="I132" s="485">
        <f>Таблица6[[#This Row],[Брак, шт]]*Таблица6[[#This Row],[Цена за шт, р]]</f>
        <v>6740</v>
      </c>
      <c r="J132" s="487">
        <f>Таблица6[[#This Row],[Брак, шт]]/Таблица6[[#This Row],[Количество, шт]]</f>
        <v>6.0606060606060608E-2</v>
      </c>
    </row>
    <row r="133" spans="1:10" ht="14.25" hidden="1">
      <c r="A133" s="234" t="s">
        <v>792</v>
      </c>
      <c r="B133" s="234" t="s">
        <v>796</v>
      </c>
      <c r="C133" s="234">
        <v>1980</v>
      </c>
      <c r="D133" s="234" t="s">
        <v>799</v>
      </c>
      <c r="E133" s="236">
        <v>41041</v>
      </c>
      <c r="F133" s="234">
        <v>35</v>
      </c>
      <c r="G133" s="234">
        <v>2</v>
      </c>
      <c r="H133" s="485">
        <f>Таблица6[[#This Row],[Цена за шт, р]]*Таблица6[[#This Row],[Количество, шт]]</f>
        <v>69300</v>
      </c>
      <c r="I133" s="485">
        <f>Таблица6[[#This Row],[Брак, шт]]*Таблица6[[#This Row],[Цена за шт, р]]</f>
        <v>3960</v>
      </c>
      <c r="J133" s="487">
        <f>Таблица6[[#This Row],[Брак, шт]]/Таблица6[[#This Row],[Количество, шт]]</f>
        <v>5.7142857142857141E-2</v>
      </c>
    </row>
    <row r="134" spans="1:10" ht="14.25">
      <c r="A134" s="234" t="s">
        <v>795</v>
      </c>
      <c r="B134" s="234" t="s">
        <v>788</v>
      </c>
      <c r="C134" s="234">
        <v>3200</v>
      </c>
      <c r="D134" s="234" t="s">
        <v>794</v>
      </c>
      <c r="E134" s="235">
        <v>41043</v>
      </c>
      <c r="F134" s="234">
        <v>27</v>
      </c>
      <c r="G134" s="234">
        <v>1</v>
      </c>
      <c r="H134" s="485">
        <f>Таблица6[[#This Row],[Цена за шт, р]]*Таблица6[[#This Row],[Количество, шт]]</f>
        <v>86400</v>
      </c>
      <c r="I134" s="485">
        <f>Таблица6[[#This Row],[Брак, шт]]*Таблица6[[#This Row],[Цена за шт, р]]</f>
        <v>3200</v>
      </c>
      <c r="J134" s="487">
        <f>Таблица6[[#This Row],[Брак, шт]]/Таблица6[[#This Row],[Количество, шт]]</f>
        <v>3.7037037037037035E-2</v>
      </c>
    </row>
    <row r="135" spans="1:10" ht="14.25" hidden="1">
      <c r="A135" s="234" t="s">
        <v>791</v>
      </c>
      <c r="B135" s="234" t="s">
        <v>797</v>
      </c>
      <c r="C135" s="234">
        <v>2220</v>
      </c>
      <c r="D135" s="234" t="s">
        <v>799</v>
      </c>
      <c r="E135" s="236">
        <v>41044</v>
      </c>
      <c r="F135" s="234">
        <v>32</v>
      </c>
      <c r="G135" s="234">
        <v>3</v>
      </c>
      <c r="H135" s="485">
        <f>Таблица6[[#This Row],[Цена за шт, р]]*Таблица6[[#This Row],[Количество, шт]]</f>
        <v>71040</v>
      </c>
      <c r="I135" s="485">
        <f>Таблица6[[#This Row],[Брак, шт]]*Таблица6[[#This Row],[Цена за шт, р]]</f>
        <v>6660</v>
      </c>
      <c r="J135" s="487">
        <f>Таблица6[[#This Row],[Брак, шт]]/Таблица6[[#This Row],[Количество, шт]]</f>
        <v>9.375E-2</v>
      </c>
    </row>
    <row r="136" spans="1:10" ht="14.25" hidden="1">
      <c r="A136" s="234" t="s">
        <v>801</v>
      </c>
      <c r="B136" s="234" t="s">
        <v>790</v>
      </c>
      <c r="C136" s="234">
        <v>2900</v>
      </c>
      <c r="D136" s="234" t="s">
        <v>786</v>
      </c>
      <c r="E136" s="235">
        <v>41045</v>
      </c>
      <c r="F136" s="234">
        <v>36</v>
      </c>
      <c r="G136" s="234">
        <v>0</v>
      </c>
      <c r="H136" s="485">
        <f>Таблица6[[#This Row],[Цена за шт, р]]*Таблица6[[#This Row],[Количество, шт]]</f>
        <v>104400</v>
      </c>
      <c r="I136" s="485">
        <f>Таблица6[[#This Row],[Брак, шт]]*Таблица6[[#This Row],[Цена за шт, р]]</f>
        <v>0</v>
      </c>
      <c r="J136" s="487">
        <f>Таблица6[[#This Row],[Брак, шт]]/Таблица6[[#This Row],[Количество, шт]]</f>
        <v>0</v>
      </c>
    </row>
    <row r="137" spans="1:10" ht="14.25">
      <c r="A137" s="234" t="s">
        <v>795</v>
      </c>
      <c r="B137" s="234" t="s">
        <v>796</v>
      </c>
      <c r="C137" s="234">
        <v>4800</v>
      </c>
      <c r="D137" s="234" t="s">
        <v>786</v>
      </c>
      <c r="E137" s="235">
        <v>41046</v>
      </c>
      <c r="F137" s="234">
        <v>27</v>
      </c>
      <c r="G137" s="234">
        <v>4</v>
      </c>
      <c r="H137" s="485">
        <f>Таблица6[[#This Row],[Цена за шт, р]]*Таблица6[[#This Row],[Количество, шт]]</f>
        <v>129600</v>
      </c>
      <c r="I137" s="485">
        <f>Таблица6[[#This Row],[Брак, шт]]*Таблица6[[#This Row],[Цена за шт, р]]</f>
        <v>19200</v>
      </c>
      <c r="J137" s="487">
        <f>Таблица6[[#This Row],[Брак, шт]]/Таблица6[[#This Row],[Количество, шт]]</f>
        <v>0.14814814814814814</v>
      </c>
    </row>
    <row r="138" spans="1:10" ht="14.25" hidden="1">
      <c r="A138" s="234" t="s">
        <v>781</v>
      </c>
      <c r="B138" s="234" t="s">
        <v>788</v>
      </c>
      <c r="C138" s="234">
        <v>4210</v>
      </c>
      <c r="D138" s="234" t="s">
        <v>794</v>
      </c>
      <c r="E138" s="235">
        <v>41046</v>
      </c>
      <c r="F138" s="234">
        <v>20</v>
      </c>
      <c r="G138" s="234">
        <v>4</v>
      </c>
      <c r="H138" s="485">
        <f>Таблица6[[#This Row],[Цена за шт, р]]*Таблица6[[#This Row],[Количество, шт]]</f>
        <v>84200</v>
      </c>
      <c r="I138" s="485">
        <f>Таблица6[[#This Row],[Брак, шт]]*Таблица6[[#This Row],[Цена за шт, р]]</f>
        <v>16840</v>
      </c>
      <c r="J138" s="487">
        <f>Таблица6[[#This Row],[Брак, шт]]/Таблица6[[#This Row],[Количество, шт]]</f>
        <v>0.2</v>
      </c>
    </row>
    <row r="139" spans="1:10" ht="14.25" hidden="1">
      <c r="A139" s="234" t="s">
        <v>807</v>
      </c>
      <c r="B139" s="234" t="s">
        <v>788</v>
      </c>
      <c r="C139" s="234">
        <v>1850</v>
      </c>
      <c r="D139" s="234" t="s">
        <v>786</v>
      </c>
      <c r="E139" s="235">
        <v>41047</v>
      </c>
      <c r="F139" s="234">
        <v>12</v>
      </c>
      <c r="G139" s="234">
        <v>1</v>
      </c>
      <c r="H139" s="485">
        <f>Таблица6[[#This Row],[Цена за шт, р]]*Таблица6[[#This Row],[Количество, шт]]</f>
        <v>22200</v>
      </c>
      <c r="I139" s="485">
        <f>Таблица6[[#This Row],[Брак, шт]]*Таблица6[[#This Row],[Цена за шт, р]]</f>
        <v>1850</v>
      </c>
      <c r="J139" s="487">
        <f>Таблица6[[#This Row],[Брак, шт]]/Таблица6[[#This Row],[Количество, шт]]</f>
        <v>8.3333333333333329E-2</v>
      </c>
    </row>
    <row r="140" spans="1:10" ht="14.25" hidden="1">
      <c r="A140" s="234" t="s">
        <v>801</v>
      </c>
      <c r="B140" s="234" t="s">
        <v>793</v>
      </c>
      <c r="C140" s="234">
        <v>1450</v>
      </c>
      <c r="D140" s="234" t="s">
        <v>789</v>
      </c>
      <c r="E140" s="235">
        <v>41048</v>
      </c>
      <c r="F140" s="234">
        <v>14</v>
      </c>
      <c r="G140" s="234">
        <v>1</v>
      </c>
      <c r="H140" s="485">
        <f>Таблица6[[#This Row],[Цена за шт, р]]*Таблица6[[#This Row],[Количество, шт]]</f>
        <v>20300</v>
      </c>
      <c r="I140" s="485">
        <f>Таблица6[[#This Row],[Брак, шт]]*Таблица6[[#This Row],[Цена за шт, р]]</f>
        <v>1450</v>
      </c>
      <c r="J140" s="487">
        <f>Таблица6[[#This Row],[Брак, шт]]/Таблица6[[#This Row],[Количество, шт]]</f>
        <v>7.1428571428571425E-2</v>
      </c>
    </row>
    <row r="141" spans="1:10" ht="14.25" hidden="1">
      <c r="A141" s="234" t="s">
        <v>791</v>
      </c>
      <c r="B141" s="234" t="s">
        <v>798</v>
      </c>
      <c r="C141" s="234">
        <v>1790</v>
      </c>
      <c r="D141" s="234" t="s">
        <v>786</v>
      </c>
      <c r="E141" s="235">
        <v>41049</v>
      </c>
      <c r="F141" s="234">
        <v>31</v>
      </c>
      <c r="G141" s="234">
        <v>1</v>
      </c>
      <c r="H141" s="485">
        <f>Таблица6[[#This Row],[Цена за шт, р]]*Таблица6[[#This Row],[Количество, шт]]</f>
        <v>55490</v>
      </c>
      <c r="I141" s="485">
        <f>Таблица6[[#This Row],[Брак, шт]]*Таблица6[[#This Row],[Цена за шт, р]]</f>
        <v>1790</v>
      </c>
      <c r="J141" s="487">
        <f>Таблица6[[#This Row],[Брак, шт]]/Таблица6[[#This Row],[Количество, шт]]</f>
        <v>3.2258064516129031E-2</v>
      </c>
    </row>
    <row r="142" spans="1:10" ht="14.25" hidden="1">
      <c r="A142" s="234" t="s">
        <v>803</v>
      </c>
      <c r="B142" s="234" t="s">
        <v>798</v>
      </c>
      <c r="C142" s="234">
        <v>1200</v>
      </c>
      <c r="D142" s="234" t="s">
        <v>786</v>
      </c>
      <c r="E142" s="235">
        <v>41050</v>
      </c>
      <c r="F142" s="234">
        <v>42</v>
      </c>
      <c r="G142" s="234">
        <v>2</v>
      </c>
      <c r="H142" s="485">
        <f>Таблица6[[#This Row],[Цена за шт, р]]*Таблица6[[#This Row],[Количество, шт]]</f>
        <v>50400</v>
      </c>
      <c r="I142" s="485">
        <f>Таблица6[[#This Row],[Брак, шт]]*Таблица6[[#This Row],[Цена за шт, р]]</f>
        <v>2400</v>
      </c>
      <c r="J142" s="487">
        <f>Таблица6[[#This Row],[Брак, шт]]/Таблица6[[#This Row],[Количество, шт]]</f>
        <v>4.7619047619047616E-2</v>
      </c>
    </row>
    <row r="143" spans="1:10" ht="14.25">
      <c r="A143" s="234" t="s">
        <v>795</v>
      </c>
      <c r="B143" s="234" t="s">
        <v>788</v>
      </c>
      <c r="C143" s="234">
        <v>3200</v>
      </c>
      <c r="D143" s="234" t="s">
        <v>789</v>
      </c>
      <c r="E143" s="235">
        <v>41051</v>
      </c>
      <c r="F143" s="234">
        <v>47</v>
      </c>
      <c r="G143" s="234">
        <v>0</v>
      </c>
      <c r="H143" s="485">
        <f>Таблица6[[#This Row],[Цена за шт, р]]*Таблица6[[#This Row],[Количество, шт]]</f>
        <v>150400</v>
      </c>
      <c r="I143" s="485">
        <f>Таблица6[[#This Row],[Брак, шт]]*Таблица6[[#This Row],[Цена за шт, р]]</f>
        <v>0</v>
      </c>
      <c r="J143" s="487">
        <f>Таблица6[[#This Row],[Брак, шт]]/Таблица6[[#This Row],[Количество, шт]]</f>
        <v>0</v>
      </c>
    </row>
    <row r="144" spans="1:10" ht="14.25" hidden="1">
      <c r="A144" s="234" t="s">
        <v>781</v>
      </c>
      <c r="B144" s="234" t="s">
        <v>797</v>
      </c>
      <c r="C144" s="234">
        <v>4350</v>
      </c>
      <c r="D144" s="234" t="s">
        <v>794</v>
      </c>
      <c r="E144" s="235">
        <v>41051</v>
      </c>
      <c r="F144" s="234">
        <v>41</v>
      </c>
      <c r="G144" s="234">
        <v>2</v>
      </c>
      <c r="H144" s="485">
        <f>Таблица6[[#This Row],[Цена за шт, р]]*Таблица6[[#This Row],[Количество, шт]]</f>
        <v>178350</v>
      </c>
      <c r="I144" s="485">
        <f>Таблица6[[#This Row],[Брак, шт]]*Таблица6[[#This Row],[Цена за шт, р]]</f>
        <v>8700</v>
      </c>
      <c r="J144" s="487">
        <f>Таблица6[[#This Row],[Брак, шт]]/Таблица6[[#This Row],[Количество, шт]]</f>
        <v>4.878048780487805E-2</v>
      </c>
    </row>
    <row r="145" spans="1:10" ht="14.25" hidden="1">
      <c r="A145" s="234" t="s">
        <v>784</v>
      </c>
      <c r="B145" s="234" t="s">
        <v>805</v>
      </c>
      <c r="C145" s="234">
        <v>3750</v>
      </c>
      <c r="D145" s="234" t="s">
        <v>783</v>
      </c>
      <c r="E145" s="236">
        <v>41051</v>
      </c>
      <c r="F145" s="234">
        <v>40</v>
      </c>
      <c r="G145" s="234">
        <v>0</v>
      </c>
      <c r="H145" s="485">
        <f>Таблица6[[#This Row],[Цена за шт, р]]*Таблица6[[#This Row],[Количество, шт]]</f>
        <v>150000</v>
      </c>
      <c r="I145" s="485">
        <f>Таблица6[[#This Row],[Брак, шт]]*Таблица6[[#This Row],[Цена за шт, р]]</f>
        <v>0</v>
      </c>
      <c r="J145" s="487">
        <f>Таблица6[[#This Row],[Брак, шт]]/Таблица6[[#This Row],[Количество, шт]]</f>
        <v>0</v>
      </c>
    </row>
    <row r="146" spans="1:10" ht="14.25" hidden="1">
      <c r="A146" s="234" t="s">
        <v>801</v>
      </c>
      <c r="B146" s="234" t="s">
        <v>796</v>
      </c>
      <c r="C146" s="234">
        <v>3350</v>
      </c>
      <c r="D146" s="234" t="s">
        <v>789</v>
      </c>
      <c r="E146" s="235">
        <v>41053</v>
      </c>
      <c r="F146" s="234">
        <v>38</v>
      </c>
      <c r="G146" s="234">
        <v>3</v>
      </c>
      <c r="H146" s="485">
        <f>Таблица6[[#This Row],[Цена за шт, р]]*Таблица6[[#This Row],[Количество, шт]]</f>
        <v>127300</v>
      </c>
      <c r="I146" s="485">
        <f>Таблица6[[#This Row],[Брак, шт]]*Таблица6[[#This Row],[Цена за шт, р]]</f>
        <v>10050</v>
      </c>
      <c r="J146" s="487">
        <f>Таблица6[[#This Row],[Брак, шт]]/Таблица6[[#This Row],[Количество, шт]]</f>
        <v>7.8947368421052627E-2</v>
      </c>
    </row>
    <row r="147" spans="1:10" ht="14.25">
      <c r="A147" s="234" t="s">
        <v>795</v>
      </c>
      <c r="B147" s="234" t="s">
        <v>788</v>
      </c>
      <c r="C147" s="234">
        <v>1400</v>
      </c>
      <c r="D147" s="234" t="s">
        <v>799</v>
      </c>
      <c r="E147" s="236">
        <v>41054</v>
      </c>
      <c r="F147" s="234">
        <v>46</v>
      </c>
      <c r="G147" s="234">
        <v>4</v>
      </c>
      <c r="H147" s="485">
        <f>Таблица6[[#This Row],[Цена за шт, р]]*Таблица6[[#This Row],[Количество, шт]]</f>
        <v>64400</v>
      </c>
      <c r="I147" s="485">
        <f>Таблица6[[#This Row],[Брак, шт]]*Таблица6[[#This Row],[Цена за шт, р]]</f>
        <v>5600</v>
      </c>
      <c r="J147" s="487">
        <f>Таблица6[[#This Row],[Брак, шт]]/Таблица6[[#This Row],[Количество, шт]]</f>
        <v>8.6956521739130432E-2</v>
      </c>
    </row>
    <row r="148" spans="1:10" ht="14.25">
      <c r="A148" s="234" t="s">
        <v>795</v>
      </c>
      <c r="B148" s="234" t="s">
        <v>788</v>
      </c>
      <c r="C148" s="234">
        <v>3200</v>
      </c>
      <c r="D148" s="234" t="s">
        <v>799</v>
      </c>
      <c r="E148" s="236">
        <v>41056</v>
      </c>
      <c r="F148" s="234">
        <v>50</v>
      </c>
      <c r="G148" s="234">
        <v>4</v>
      </c>
      <c r="H148" s="485">
        <f>Таблица6[[#This Row],[Цена за шт, р]]*Таблица6[[#This Row],[Количество, шт]]</f>
        <v>160000</v>
      </c>
      <c r="I148" s="485">
        <f>Таблица6[[#This Row],[Брак, шт]]*Таблица6[[#This Row],[Цена за шт, р]]</f>
        <v>12800</v>
      </c>
      <c r="J148" s="487">
        <f>Таблица6[[#This Row],[Брак, шт]]/Таблица6[[#This Row],[Количество, шт]]</f>
        <v>0.08</v>
      </c>
    </row>
    <row r="149" spans="1:10" ht="14.25" hidden="1">
      <c r="A149" s="234" t="s">
        <v>804</v>
      </c>
      <c r="B149" s="234" t="s">
        <v>797</v>
      </c>
      <c r="C149" s="234">
        <v>4590</v>
      </c>
      <c r="D149" s="234" t="s">
        <v>786</v>
      </c>
      <c r="E149" s="235">
        <v>41057</v>
      </c>
      <c r="F149" s="234">
        <v>28</v>
      </c>
      <c r="G149" s="234">
        <v>2</v>
      </c>
      <c r="H149" s="485">
        <f>Таблица6[[#This Row],[Цена за шт, р]]*Таблица6[[#This Row],[Количество, шт]]</f>
        <v>128520</v>
      </c>
      <c r="I149" s="485">
        <f>Таблица6[[#This Row],[Брак, шт]]*Таблица6[[#This Row],[Цена за шт, р]]</f>
        <v>9180</v>
      </c>
      <c r="J149" s="487">
        <f>Таблица6[[#This Row],[Брак, шт]]/Таблица6[[#This Row],[Количество, шт]]</f>
        <v>7.1428571428571425E-2</v>
      </c>
    </row>
    <row r="150" spans="1:10" ht="14.25" hidden="1">
      <c r="A150" s="234" t="s">
        <v>803</v>
      </c>
      <c r="B150" s="234" t="s">
        <v>798</v>
      </c>
      <c r="C150" s="234">
        <v>1200</v>
      </c>
      <c r="D150" s="234" t="s">
        <v>789</v>
      </c>
      <c r="E150" s="235">
        <v>41058</v>
      </c>
      <c r="F150" s="234">
        <v>33</v>
      </c>
      <c r="G150" s="234">
        <v>3</v>
      </c>
      <c r="H150" s="485">
        <f>Таблица6[[#This Row],[Цена за шт, р]]*Таблица6[[#This Row],[Количество, шт]]</f>
        <v>39600</v>
      </c>
      <c r="I150" s="485">
        <f>Таблица6[[#This Row],[Брак, шт]]*Таблица6[[#This Row],[Цена за шт, р]]</f>
        <v>3600</v>
      </c>
      <c r="J150" s="487">
        <f>Таблица6[[#This Row],[Брак, шт]]/Таблица6[[#This Row],[Количество, шт]]</f>
        <v>9.0909090909090912E-2</v>
      </c>
    </row>
    <row r="151" spans="1:10" ht="14.25" hidden="1">
      <c r="A151" s="234" t="s">
        <v>801</v>
      </c>
      <c r="B151" s="234" t="s">
        <v>790</v>
      </c>
      <c r="C151" s="234">
        <v>2920</v>
      </c>
      <c r="D151" s="234" t="s">
        <v>794</v>
      </c>
      <c r="E151" s="235">
        <v>41060</v>
      </c>
      <c r="F151" s="234">
        <v>21</v>
      </c>
      <c r="G151" s="234">
        <v>1</v>
      </c>
      <c r="H151" s="485">
        <f>Таблица6[[#This Row],[Цена за шт, р]]*Таблица6[[#This Row],[Количество, шт]]</f>
        <v>61320</v>
      </c>
      <c r="I151" s="485">
        <f>Таблица6[[#This Row],[Брак, шт]]*Таблица6[[#This Row],[Цена за шт, р]]</f>
        <v>2920</v>
      </c>
      <c r="J151" s="487">
        <f>Таблица6[[#This Row],[Брак, шт]]/Таблица6[[#This Row],[Количество, шт]]</f>
        <v>4.7619047619047616E-2</v>
      </c>
    </row>
    <row r="152" spans="1:10" ht="14.25" hidden="1">
      <c r="A152" s="234" t="s">
        <v>784</v>
      </c>
      <c r="B152" s="234" t="s">
        <v>808</v>
      </c>
      <c r="C152" s="234">
        <v>4550</v>
      </c>
      <c r="D152" s="234" t="s">
        <v>789</v>
      </c>
      <c r="E152" s="235">
        <v>41061</v>
      </c>
      <c r="F152" s="234">
        <v>10</v>
      </c>
      <c r="G152" s="234">
        <v>1</v>
      </c>
      <c r="H152" s="485">
        <f>Таблица6[[#This Row],[Цена за шт, р]]*Таблица6[[#This Row],[Количество, шт]]</f>
        <v>45500</v>
      </c>
      <c r="I152" s="485">
        <f>Таблица6[[#This Row],[Брак, шт]]*Таблица6[[#This Row],[Цена за шт, р]]</f>
        <v>4550</v>
      </c>
      <c r="J152" s="487">
        <f>Таблица6[[#This Row],[Брак, шт]]/Таблица6[[#This Row],[Количество, шт]]</f>
        <v>0.1</v>
      </c>
    </row>
    <row r="153" spans="1:10" ht="14.25" hidden="1">
      <c r="A153" s="234" t="s">
        <v>787</v>
      </c>
      <c r="B153" s="234" t="s">
        <v>802</v>
      </c>
      <c r="C153" s="234">
        <v>1150</v>
      </c>
      <c r="D153" s="234" t="s">
        <v>786</v>
      </c>
      <c r="E153" s="235">
        <v>41064</v>
      </c>
      <c r="F153" s="234">
        <v>13</v>
      </c>
      <c r="G153" s="234">
        <v>0</v>
      </c>
      <c r="H153" s="485">
        <f>Таблица6[[#This Row],[Цена за шт, р]]*Таблица6[[#This Row],[Количество, шт]]</f>
        <v>14950</v>
      </c>
      <c r="I153" s="485">
        <f>Таблица6[[#This Row],[Брак, шт]]*Таблица6[[#This Row],[Цена за шт, р]]</f>
        <v>0</v>
      </c>
      <c r="J153" s="487">
        <f>Таблица6[[#This Row],[Брак, шт]]/Таблица6[[#This Row],[Количество, шт]]</f>
        <v>0</v>
      </c>
    </row>
    <row r="154" spans="1:10" ht="14.25" hidden="1">
      <c r="A154" s="234" t="s">
        <v>806</v>
      </c>
      <c r="B154" s="234" t="s">
        <v>797</v>
      </c>
      <c r="C154" s="234">
        <v>1400</v>
      </c>
      <c r="D154" s="234" t="s">
        <v>783</v>
      </c>
      <c r="E154" s="236">
        <v>41065</v>
      </c>
      <c r="F154" s="234">
        <v>39</v>
      </c>
      <c r="G154" s="234">
        <v>1</v>
      </c>
      <c r="H154" s="485">
        <f>Таблица6[[#This Row],[Цена за шт, р]]*Таблица6[[#This Row],[Количество, шт]]</f>
        <v>54600</v>
      </c>
      <c r="I154" s="485">
        <f>Таблица6[[#This Row],[Брак, шт]]*Таблица6[[#This Row],[Цена за шт, р]]</f>
        <v>1400</v>
      </c>
      <c r="J154" s="487">
        <f>Таблица6[[#This Row],[Брак, шт]]/Таблица6[[#This Row],[Количество, шт]]</f>
        <v>2.564102564102564E-2</v>
      </c>
    </row>
    <row r="155" spans="1:10" ht="14.25" hidden="1">
      <c r="A155" s="234" t="s">
        <v>784</v>
      </c>
      <c r="B155" s="234" t="s">
        <v>782</v>
      </c>
      <c r="C155" s="234">
        <v>4700</v>
      </c>
      <c r="D155" s="234" t="s">
        <v>783</v>
      </c>
      <c r="E155" s="236">
        <v>41068</v>
      </c>
      <c r="F155" s="234">
        <v>43</v>
      </c>
      <c r="G155" s="234">
        <v>0</v>
      </c>
      <c r="H155" s="485">
        <f>Таблица6[[#This Row],[Цена за шт, р]]*Таблица6[[#This Row],[Количество, шт]]</f>
        <v>202100</v>
      </c>
      <c r="I155" s="485">
        <f>Таблица6[[#This Row],[Брак, шт]]*Таблица6[[#This Row],[Цена за шт, р]]</f>
        <v>0</v>
      </c>
      <c r="J155" s="487">
        <f>Таблица6[[#This Row],[Брак, шт]]/Таблица6[[#This Row],[Количество, шт]]</f>
        <v>0</v>
      </c>
    </row>
    <row r="156" spans="1:10" ht="14.25" hidden="1">
      <c r="A156" s="234" t="s">
        <v>806</v>
      </c>
      <c r="B156" s="234" t="s">
        <v>802</v>
      </c>
      <c r="C156" s="234">
        <v>2100</v>
      </c>
      <c r="D156" s="234" t="s">
        <v>799</v>
      </c>
      <c r="E156" s="236">
        <v>41071</v>
      </c>
      <c r="F156" s="234">
        <v>18</v>
      </c>
      <c r="G156" s="234">
        <v>4</v>
      </c>
      <c r="H156" s="485">
        <f>Таблица6[[#This Row],[Цена за шт, р]]*Таблица6[[#This Row],[Количество, шт]]</f>
        <v>37800</v>
      </c>
      <c r="I156" s="485">
        <f>Таблица6[[#This Row],[Брак, шт]]*Таблица6[[#This Row],[Цена за шт, р]]</f>
        <v>8400</v>
      </c>
      <c r="J156" s="487">
        <f>Таблица6[[#This Row],[Брак, шт]]/Таблица6[[#This Row],[Количество, шт]]</f>
        <v>0.22222222222222221</v>
      </c>
    </row>
    <row r="157" spans="1:10" ht="14.25" hidden="1">
      <c r="A157" s="234" t="s">
        <v>804</v>
      </c>
      <c r="B157" s="234" t="s">
        <v>802</v>
      </c>
      <c r="C157" s="234">
        <v>4550</v>
      </c>
      <c r="D157" s="234" t="s">
        <v>794</v>
      </c>
      <c r="E157" s="235">
        <v>41072</v>
      </c>
      <c r="F157" s="234">
        <v>19</v>
      </c>
      <c r="G157" s="234">
        <v>3</v>
      </c>
      <c r="H157" s="485">
        <f>Таблица6[[#This Row],[Цена за шт, р]]*Таблица6[[#This Row],[Количество, шт]]</f>
        <v>86450</v>
      </c>
      <c r="I157" s="485">
        <f>Таблица6[[#This Row],[Брак, шт]]*Таблица6[[#This Row],[Цена за шт, р]]</f>
        <v>13650</v>
      </c>
      <c r="J157" s="487">
        <f>Таблица6[[#This Row],[Брак, шт]]/Таблица6[[#This Row],[Количество, шт]]</f>
        <v>0.15789473684210525</v>
      </c>
    </row>
    <row r="158" spans="1:10" ht="14.25" hidden="1">
      <c r="A158" s="234" t="s">
        <v>791</v>
      </c>
      <c r="B158" s="234" t="s">
        <v>793</v>
      </c>
      <c r="C158" s="234">
        <v>2540</v>
      </c>
      <c r="D158" s="234" t="s">
        <v>800</v>
      </c>
      <c r="E158" s="236">
        <v>41073</v>
      </c>
      <c r="F158" s="234">
        <v>32</v>
      </c>
      <c r="G158" s="234">
        <v>4</v>
      </c>
      <c r="H158" s="485">
        <f>Таблица6[[#This Row],[Цена за шт, р]]*Таблица6[[#This Row],[Количество, шт]]</f>
        <v>81280</v>
      </c>
      <c r="I158" s="485">
        <f>Таблица6[[#This Row],[Брак, шт]]*Таблица6[[#This Row],[Цена за шт, р]]</f>
        <v>10160</v>
      </c>
      <c r="J158" s="487">
        <f>Таблица6[[#This Row],[Брак, шт]]/Таблица6[[#This Row],[Количество, шт]]</f>
        <v>0.125</v>
      </c>
    </row>
    <row r="159" spans="1:10" ht="14.25" hidden="1">
      <c r="A159" s="234" t="s">
        <v>791</v>
      </c>
      <c r="B159" s="234" t="s">
        <v>793</v>
      </c>
      <c r="C159" s="234">
        <v>2600</v>
      </c>
      <c r="D159" s="234" t="s">
        <v>799</v>
      </c>
      <c r="E159" s="236">
        <v>41073</v>
      </c>
      <c r="F159" s="234">
        <v>17</v>
      </c>
      <c r="G159" s="234">
        <v>2</v>
      </c>
      <c r="H159" s="485">
        <f>Таблица6[[#This Row],[Цена за шт, р]]*Таблица6[[#This Row],[Количество, шт]]</f>
        <v>44200</v>
      </c>
      <c r="I159" s="485">
        <f>Таблица6[[#This Row],[Брак, шт]]*Таблица6[[#This Row],[Цена за шт, р]]</f>
        <v>5200</v>
      </c>
      <c r="J159" s="487">
        <f>Таблица6[[#This Row],[Брак, шт]]/Таблица6[[#This Row],[Количество, шт]]</f>
        <v>0.11764705882352941</v>
      </c>
    </row>
    <row r="160" spans="1:10" ht="14.25" hidden="1">
      <c r="A160" s="234" t="s">
        <v>806</v>
      </c>
      <c r="B160" s="234" t="s">
        <v>790</v>
      </c>
      <c r="C160" s="234">
        <v>1200</v>
      </c>
      <c r="D160" s="234" t="s">
        <v>789</v>
      </c>
      <c r="E160" s="235">
        <v>41074</v>
      </c>
      <c r="F160" s="234">
        <v>46</v>
      </c>
      <c r="G160" s="234">
        <v>2</v>
      </c>
      <c r="H160" s="485">
        <f>Таблица6[[#This Row],[Цена за шт, р]]*Таблица6[[#This Row],[Количество, шт]]</f>
        <v>55200</v>
      </c>
      <c r="I160" s="485">
        <f>Таблица6[[#This Row],[Брак, шт]]*Таблица6[[#This Row],[Цена за шт, р]]</f>
        <v>2400</v>
      </c>
      <c r="J160" s="487">
        <f>Таблица6[[#This Row],[Брак, шт]]/Таблица6[[#This Row],[Количество, шт]]</f>
        <v>4.3478260869565216E-2</v>
      </c>
    </row>
    <row r="161" spans="1:10" ht="14.25" hidden="1">
      <c r="A161" s="234" t="s">
        <v>804</v>
      </c>
      <c r="B161" s="234" t="s">
        <v>790</v>
      </c>
      <c r="C161" s="234">
        <v>10500</v>
      </c>
      <c r="D161" s="234" t="s">
        <v>800</v>
      </c>
      <c r="E161" s="236">
        <v>41074</v>
      </c>
      <c r="F161" s="234">
        <v>49</v>
      </c>
      <c r="G161" s="234">
        <v>0</v>
      </c>
      <c r="H161" s="485">
        <f>Таблица6[[#This Row],[Цена за шт, р]]*Таблица6[[#This Row],[Количество, шт]]</f>
        <v>514500</v>
      </c>
      <c r="I161" s="485">
        <f>Таблица6[[#This Row],[Брак, шт]]*Таблица6[[#This Row],[Цена за шт, р]]</f>
        <v>0</v>
      </c>
      <c r="J161" s="487">
        <f>Таблица6[[#This Row],[Брак, шт]]/Таблица6[[#This Row],[Количество, шт]]</f>
        <v>0</v>
      </c>
    </row>
    <row r="162" spans="1:10" ht="14.25" hidden="1">
      <c r="A162" s="234" t="s">
        <v>792</v>
      </c>
      <c r="B162" s="234" t="s">
        <v>802</v>
      </c>
      <c r="C162" s="234">
        <v>1800</v>
      </c>
      <c r="D162" s="234" t="s">
        <v>794</v>
      </c>
      <c r="E162" s="235">
        <v>41075</v>
      </c>
      <c r="F162" s="234">
        <v>44</v>
      </c>
      <c r="G162" s="234">
        <v>0</v>
      </c>
      <c r="H162" s="485">
        <f>Таблица6[[#This Row],[Цена за шт, р]]*Таблица6[[#This Row],[Количество, шт]]</f>
        <v>79200</v>
      </c>
      <c r="I162" s="485">
        <f>Таблица6[[#This Row],[Брак, шт]]*Таблица6[[#This Row],[Цена за шт, р]]</f>
        <v>0</v>
      </c>
      <c r="J162" s="487">
        <f>Таблица6[[#This Row],[Брак, шт]]/Таблица6[[#This Row],[Количество, шт]]</f>
        <v>0</v>
      </c>
    </row>
    <row r="163" spans="1:10" ht="14.25" hidden="1">
      <c r="A163" s="234" t="s">
        <v>803</v>
      </c>
      <c r="B163" s="234" t="s">
        <v>793</v>
      </c>
      <c r="C163" s="234">
        <v>1000</v>
      </c>
      <c r="D163" s="234" t="s">
        <v>783</v>
      </c>
      <c r="E163" s="236">
        <v>41075</v>
      </c>
      <c r="F163" s="234">
        <v>32</v>
      </c>
      <c r="G163" s="234">
        <v>4</v>
      </c>
      <c r="H163" s="485">
        <f>Таблица6[[#This Row],[Цена за шт, р]]*Таблица6[[#This Row],[Количество, шт]]</f>
        <v>32000</v>
      </c>
      <c r="I163" s="485">
        <f>Таблица6[[#This Row],[Брак, шт]]*Таблица6[[#This Row],[Цена за шт, р]]</f>
        <v>4000</v>
      </c>
      <c r="J163" s="487">
        <f>Таблица6[[#This Row],[Брак, шт]]/Таблица6[[#This Row],[Количество, шт]]</f>
        <v>0.125</v>
      </c>
    </row>
    <row r="164" spans="1:10" ht="14.25" hidden="1">
      <c r="A164" s="234" t="s">
        <v>801</v>
      </c>
      <c r="B164" s="234" t="s">
        <v>790</v>
      </c>
      <c r="C164" s="234">
        <v>2850</v>
      </c>
      <c r="D164" s="234" t="s">
        <v>799</v>
      </c>
      <c r="E164" s="236">
        <v>41077</v>
      </c>
      <c r="F164" s="234">
        <v>21</v>
      </c>
      <c r="G164" s="234">
        <v>3</v>
      </c>
      <c r="H164" s="485">
        <f>Таблица6[[#This Row],[Цена за шт, р]]*Таблица6[[#This Row],[Количество, шт]]</f>
        <v>59850</v>
      </c>
      <c r="I164" s="485">
        <f>Таблица6[[#This Row],[Брак, шт]]*Таблица6[[#This Row],[Цена за шт, р]]</f>
        <v>8550</v>
      </c>
      <c r="J164" s="487">
        <f>Таблица6[[#This Row],[Брак, шт]]/Таблица6[[#This Row],[Количество, шт]]</f>
        <v>0.14285714285714285</v>
      </c>
    </row>
    <row r="165" spans="1:10" ht="14.25" hidden="1">
      <c r="A165" s="234" t="s">
        <v>795</v>
      </c>
      <c r="B165" s="234" t="s">
        <v>793</v>
      </c>
      <c r="C165" s="234">
        <v>2570</v>
      </c>
      <c r="D165" s="234" t="s">
        <v>786</v>
      </c>
      <c r="E165" s="235">
        <v>41078</v>
      </c>
      <c r="F165" s="234">
        <v>23</v>
      </c>
      <c r="G165" s="234">
        <v>3</v>
      </c>
      <c r="H165" s="485">
        <f>Таблица6[[#This Row],[Цена за шт, р]]*Таблица6[[#This Row],[Количество, шт]]</f>
        <v>59110</v>
      </c>
      <c r="I165" s="485">
        <f>Таблица6[[#This Row],[Брак, шт]]*Таблица6[[#This Row],[Цена за шт, р]]</f>
        <v>7710</v>
      </c>
      <c r="J165" s="487">
        <f>Таблица6[[#This Row],[Брак, шт]]/Таблица6[[#This Row],[Количество, шт]]</f>
        <v>0.13043478260869565</v>
      </c>
    </row>
    <row r="166" spans="1:10" ht="14.25" hidden="1">
      <c r="A166" s="234" t="s">
        <v>791</v>
      </c>
      <c r="B166" s="234" t="s">
        <v>790</v>
      </c>
      <c r="C166" s="234">
        <v>2500</v>
      </c>
      <c r="D166" s="234" t="s">
        <v>794</v>
      </c>
      <c r="E166" s="235">
        <v>41078</v>
      </c>
      <c r="F166" s="234">
        <v>49</v>
      </c>
      <c r="G166" s="234">
        <v>3</v>
      </c>
      <c r="H166" s="485">
        <f>Таблица6[[#This Row],[Цена за шт, р]]*Таблица6[[#This Row],[Количество, шт]]</f>
        <v>122500</v>
      </c>
      <c r="I166" s="485">
        <f>Таблица6[[#This Row],[Брак, шт]]*Таблица6[[#This Row],[Цена за шт, р]]</f>
        <v>7500</v>
      </c>
      <c r="J166" s="487">
        <f>Таблица6[[#This Row],[Брак, шт]]/Таблица6[[#This Row],[Количество, шт]]</f>
        <v>6.1224489795918366E-2</v>
      </c>
    </row>
    <row r="167" spans="1:10" ht="14.25" hidden="1">
      <c r="A167" s="234" t="s">
        <v>795</v>
      </c>
      <c r="B167" s="234" t="s">
        <v>797</v>
      </c>
      <c r="C167" s="234">
        <v>2400</v>
      </c>
      <c r="D167" s="234" t="s">
        <v>799</v>
      </c>
      <c r="E167" s="236">
        <v>41079</v>
      </c>
      <c r="F167" s="234">
        <v>22</v>
      </c>
      <c r="G167" s="234">
        <v>2</v>
      </c>
      <c r="H167" s="485">
        <f>Таблица6[[#This Row],[Цена за шт, р]]*Таблица6[[#This Row],[Количество, шт]]</f>
        <v>52800</v>
      </c>
      <c r="I167" s="485">
        <f>Таблица6[[#This Row],[Брак, шт]]*Таблица6[[#This Row],[Цена за шт, р]]</f>
        <v>4800</v>
      </c>
      <c r="J167" s="487">
        <f>Таблица6[[#This Row],[Брак, шт]]/Таблица6[[#This Row],[Количество, шт]]</f>
        <v>9.0909090909090912E-2</v>
      </c>
    </row>
    <row r="168" spans="1:10" ht="14.25" hidden="1">
      <c r="A168" s="234" t="s">
        <v>806</v>
      </c>
      <c r="B168" s="234" t="s">
        <v>788</v>
      </c>
      <c r="C168" s="234">
        <v>1300</v>
      </c>
      <c r="D168" s="234" t="s">
        <v>789</v>
      </c>
      <c r="E168" s="235">
        <v>41080</v>
      </c>
      <c r="F168" s="234">
        <v>17</v>
      </c>
      <c r="G168" s="234">
        <v>2</v>
      </c>
      <c r="H168" s="485">
        <f>Таблица6[[#This Row],[Цена за шт, р]]*Таблица6[[#This Row],[Количество, шт]]</f>
        <v>22100</v>
      </c>
      <c r="I168" s="485">
        <f>Таблица6[[#This Row],[Брак, шт]]*Таблица6[[#This Row],[Цена за шт, р]]</f>
        <v>2600</v>
      </c>
      <c r="J168" s="487">
        <f>Таблица6[[#This Row],[Брак, шт]]/Таблица6[[#This Row],[Количество, шт]]</f>
        <v>0.11764705882352941</v>
      </c>
    </row>
    <row r="169" spans="1:10" ht="14.25" hidden="1">
      <c r="A169" s="234" t="s">
        <v>795</v>
      </c>
      <c r="B169" s="234" t="s">
        <v>790</v>
      </c>
      <c r="C169" s="234">
        <v>3300</v>
      </c>
      <c r="D169" s="234" t="s">
        <v>794</v>
      </c>
      <c r="E169" s="235">
        <v>41080</v>
      </c>
      <c r="F169" s="234">
        <v>34</v>
      </c>
      <c r="G169" s="234">
        <v>1</v>
      </c>
      <c r="H169" s="485">
        <f>Таблица6[[#This Row],[Цена за шт, р]]*Таблица6[[#This Row],[Количество, шт]]</f>
        <v>112200</v>
      </c>
      <c r="I169" s="485">
        <f>Таблица6[[#This Row],[Брак, шт]]*Таблица6[[#This Row],[Цена за шт, р]]</f>
        <v>3300</v>
      </c>
      <c r="J169" s="487">
        <f>Таблица6[[#This Row],[Брак, шт]]/Таблица6[[#This Row],[Количество, шт]]</f>
        <v>2.9411764705882353E-2</v>
      </c>
    </row>
    <row r="170" spans="1:10" ht="14.25" hidden="1">
      <c r="A170" s="234" t="s">
        <v>781</v>
      </c>
      <c r="B170" s="234" t="s">
        <v>790</v>
      </c>
      <c r="C170" s="234">
        <v>4050</v>
      </c>
      <c r="D170" s="234" t="s">
        <v>794</v>
      </c>
      <c r="E170" s="235">
        <v>41080</v>
      </c>
      <c r="F170" s="234">
        <v>17</v>
      </c>
      <c r="G170" s="234">
        <v>0</v>
      </c>
      <c r="H170" s="485">
        <f>Таблица6[[#This Row],[Цена за шт, р]]*Таблица6[[#This Row],[Количество, шт]]</f>
        <v>68850</v>
      </c>
      <c r="I170" s="485">
        <f>Таблица6[[#This Row],[Брак, шт]]*Таблица6[[#This Row],[Цена за шт, р]]</f>
        <v>0</v>
      </c>
      <c r="J170" s="487">
        <f>Таблица6[[#This Row],[Брак, шт]]/Таблица6[[#This Row],[Количество, шт]]</f>
        <v>0</v>
      </c>
    </row>
    <row r="171" spans="1:10" ht="14.25" hidden="1">
      <c r="A171" s="234" t="s">
        <v>784</v>
      </c>
      <c r="B171" s="234" t="s">
        <v>785</v>
      </c>
      <c r="C171" s="234">
        <v>2800</v>
      </c>
      <c r="D171" s="234" t="s">
        <v>794</v>
      </c>
      <c r="E171" s="235">
        <v>41080</v>
      </c>
      <c r="F171" s="234">
        <v>46</v>
      </c>
      <c r="G171" s="234">
        <v>3</v>
      </c>
      <c r="H171" s="485">
        <f>Таблица6[[#This Row],[Цена за шт, р]]*Таблица6[[#This Row],[Количество, шт]]</f>
        <v>128800</v>
      </c>
      <c r="I171" s="485">
        <f>Таблица6[[#This Row],[Брак, шт]]*Таблица6[[#This Row],[Цена за шт, р]]</f>
        <v>8400</v>
      </c>
      <c r="J171" s="487">
        <f>Таблица6[[#This Row],[Брак, шт]]/Таблица6[[#This Row],[Количество, шт]]</f>
        <v>6.5217391304347824E-2</v>
      </c>
    </row>
    <row r="172" spans="1:10" ht="14.25" hidden="1">
      <c r="A172" s="234" t="s">
        <v>787</v>
      </c>
      <c r="B172" s="234" t="s">
        <v>797</v>
      </c>
      <c r="C172" s="234">
        <v>1560</v>
      </c>
      <c r="D172" s="234" t="s">
        <v>786</v>
      </c>
      <c r="E172" s="235">
        <v>41083</v>
      </c>
      <c r="F172" s="234">
        <v>25</v>
      </c>
      <c r="G172" s="234">
        <v>3</v>
      </c>
      <c r="H172" s="485">
        <f>Таблица6[[#This Row],[Цена за шт, р]]*Таблица6[[#This Row],[Количество, шт]]</f>
        <v>39000</v>
      </c>
      <c r="I172" s="485">
        <f>Таблица6[[#This Row],[Брак, шт]]*Таблица6[[#This Row],[Цена за шт, р]]</f>
        <v>4680</v>
      </c>
      <c r="J172" s="487">
        <f>Таблица6[[#This Row],[Брак, шт]]/Таблица6[[#This Row],[Количество, шт]]</f>
        <v>0.12</v>
      </c>
    </row>
    <row r="173" spans="1:10" ht="14.25" hidden="1">
      <c r="A173" s="234" t="s">
        <v>791</v>
      </c>
      <c r="B173" s="234" t="s">
        <v>790</v>
      </c>
      <c r="C173" s="234">
        <v>2560</v>
      </c>
      <c r="D173" s="234" t="s">
        <v>800</v>
      </c>
      <c r="E173" s="236">
        <v>41083</v>
      </c>
      <c r="F173" s="234">
        <v>28</v>
      </c>
      <c r="G173" s="234">
        <v>1</v>
      </c>
      <c r="H173" s="485">
        <f>Таблица6[[#This Row],[Цена за шт, р]]*Таблица6[[#This Row],[Количество, шт]]</f>
        <v>71680</v>
      </c>
      <c r="I173" s="485">
        <f>Таблица6[[#This Row],[Брак, шт]]*Таблица6[[#This Row],[Цена за шт, р]]</f>
        <v>2560</v>
      </c>
      <c r="J173" s="487">
        <f>Таблица6[[#This Row],[Брак, шт]]/Таблица6[[#This Row],[Количество, шт]]</f>
        <v>3.5714285714285712E-2</v>
      </c>
    </row>
    <row r="174" spans="1:10" ht="14.25" hidden="1">
      <c r="A174" s="234" t="s">
        <v>801</v>
      </c>
      <c r="B174" s="234" t="s">
        <v>802</v>
      </c>
      <c r="C174" s="234">
        <v>4500</v>
      </c>
      <c r="D174" s="234" t="s">
        <v>794</v>
      </c>
      <c r="E174" s="235">
        <v>41084</v>
      </c>
      <c r="F174" s="234">
        <v>10</v>
      </c>
      <c r="G174" s="234">
        <v>0</v>
      </c>
      <c r="H174" s="485">
        <f>Таблица6[[#This Row],[Цена за шт, р]]*Таблица6[[#This Row],[Количество, шт]]</f>
        <v>45000</v>
      </c>
      <c r="I174" s="485">
        <f>Таблица6[[#This Row],[Брак, шт]]*Таблица6[[#This Row],[Цена за шт, р]]</f>
        <v>0</v>
      </c>
      <c r="J174" s="487">
        <f>Таблица6[[#This Row],[Брак, шт]]/Таблица6[[#This Row],[Количество, шт]]</f>
        <v>0</v>
      </c>
    </row>
    <row r="175" spans="1:10" ht="14.25" hidden="1">
      <c r="A175" s="234" t="s">
        <v>792</v>
      </c>
      <c r="B175" s="234" t="s">
        <v>793</v>
      </c>
      <c r="C175" s="234">
        <v>1100</v>
      </c>
      <c r="D175" s="234" t="s">
        <v>800</v>
      </c>
      <c r="E175" s="236">
        <v>41088</v>
      </c>
      <c r="F175" s="234">
        <v>38</v>
      </c>
      <c r="G175" s="234">
        <v>4</v>
      </c>
      <c r="H175" s="485">
        <f>Таблица6[[#This Row],[Цена за шт, р]]*Таблица6[[#This Row],[Количество, шт]]</f>
        <v>41800</v>
      </c>
      <c r="I175" s="485">
        <f>Таблица6[[#This Row],[Брак, шт]]*Таблица6[[#This Row],[Цена за шт, р]]</f>
        <v>4400</v>
      </c>
      <c r="J175" s="487">
        <f>Таблица6[[#This Row],[Брак, шт]]/Таблица6[[#This Row],[Количество, шт]]</f>
        <v>0.10526315789473684</v>
      </c>
    </row>
    <row r="176" spans="1:10" ht="14.25" hidden="1">
      <c r="A176" s="234" t="s">
        <v>804</v>
      </c>
      <c r="B176" s="234" t="s">
        <v>797</v>
      </c>
      <c r="C176" s="234">
        <v>4590</v>
      </c>
      <c r="D176" s="234" t="s">
        <v>783</v>
      </c>
      <c r="E176" s="236">
        <v>41088</v>
      </c>
      <c r="F176" s="234">
        <v>29</v>
      </c>
      <c r="G176" s="234">
        <v>4</v>
      </c>
      <c r="H176" s="485">
        <f>Таблица6[[#This Row],[Цена за шт, р]]*Таблица6[[#This Row],[Количество, шт]]</f>
        <v>133110</v>
      </c>
      <c r="I176" s="485">
        <f>Таблица6[[#This Row],[Брак, шт]]*Таблица6[[#This Row],[Цена за шт, р]]</f>
        <v>18360</v>
      </c>
      <c r="J176" s="487">
        <f>Таблица6[[#This Row],[Брак, шт]]/Таблица6[[#This Row],[Количество, шт]]</f>
        <v>0.13793103448275862</v>
      </c>
    </row>
    <row r="177" spans="1:10" ht="14.25" hidden="1">
      <c r="A177" s="234" t="s">
        <v>781</v>
      </c>
      <c r="B177" s="234" t="s">
        <v>797</v>
      </c>
      <c r="C177" s="234">
        <v>4350</v>
      </c>
      <c r="D177" s="234" t="s">
        <v>800</v>
      </c>
      <c r="E177" s="236">
        <v>41090</v>
      </c>
      <c r="F177" s="234">
        <v>16</v>
      </c>
      <c r="G177" s="234">
        <v>4</v>
      </c>
      <c r="H177" s="485">
        <f>Таблица6[[#This Row],[Цена за шт, р]]*Таблица6[[#This Row],[Количество, шт]]</f>
        <v>69600</v>
      </c>
      <c r="I177" s="485">
        <f>Таблица6[[#This Row],[Брак, шт]]*Таблица6[[#This Row],[Цена за шт, р]]</f>
        <v>17400</v>
      </c>
      <c r="J177" s="487">
        <f>Таблица6[[#This Row],[Брак, шт]]/Таблица6[[#This Row],[Количество, шт]]</f>
        <v>0.25</v>
      </c>
    </row>
    <row r="178" spans="1:10" ht="14.25" hidden="1">
      <c r="A178" s="234" t="s">
        <v>792</v>
      </c>
      <c r="B178" s="234" t="s">
        <v>793</v>
      </c>
      <c r="C178" s="234">
        <v>1000</v>
      </c>
      <c r="D178" s="234" t="s">
        <v>789</v>
      </c>
      <c r="E178" s="235">
        <v>41092</v>
      </c>
      <c r="F178" s="234">
        <v>37</v>
      </c>
      <c r="G178" s="234">
        <v>2</v>
      </c>
      <c r="H178" s="485">
        <f>Таблица6[[#This Row],[Цена за шт, р]]*Таблица6[[#This Row],[Количество, шт]]</f>
        <v>37000</v>
      </c>
      <c r="I178" s="485">
        <f>Таблица6[[#This Row],[Брак, шт]]*Таблица6[[#This Row],[Цена за шт, р]]</f>
        <v>2000</v>
      </c>
      <c r="J178" s="487">
        <f>Таблица6[[#This Row],[Брак, шт]]/Таблица6[[#This Row],[Количество, шт]]</f>
        <v>5.4054054054054057E-2</v>
      </c>
    </row>
    <row r="179" spans="1:10" ht="14.25" hidden="1">
      <c r="A179" s="234" t="s">
        <v>804</v>
      </c>
      <c r="B179" s="234" t="s">
        <v>790</v>
      </c>
      <c r="C179" s="234">
        <v>10010</v>
      </c>
      <c r="D179" s="234" t="s">
        <v>786</v>
      </c>
      <c r="E179" s="235">
        <v>41094</v>
      </c>
      <c r="F179" s="234">
        <v>14</v>
      </c>
      <c r="G179" s="234">
        <v>3</v>
      </c>
      <c r="H179" s="485">
        <f>Таблица6[[#This Row],[Цена за шт, р]]*Таблица6[[#This Row],[Количество, шт]]</f>
        <v>140140</v>
      </c>
      <c r="I179" s="485">
        <f>Таблица6[[#This Row],[Брак, шт]]*Таблица6[[#This Row],[Цена за шт, р]]</f>
        <v>30030</v>
      </c>
      <c r="J179" s="487">
        <f>Таблица6[[#This Row],[Брак, шт]]/Таблица6[[#This Row],[Количество, шт]]</f>
        <v>0.21428571428571427</v>
      </c>
    </row>
    <row r="180" spans="1:10" ht="14.25" hidden="1">
      <c r="A180" s="234" t="s">
        <v>781</v>
      </c>
      <c r="B180" s="234" t="s">
        <v>782</v>
      </c>
      <c r="C180" s="234">
        <v>3900</v>
      </c>
      <c r="D180" s="234" t="s">
        <v>789</v>
      </c>
      <c r="E180" s="235">
        <v>41094</v>
      </c>
      <c r="F180" s="234">
        <v>36</v>
      </c>
      <c r="G180" s="234">
        <v>1</v>
      </c>
      <c r="H180" s="485">
        <f>Таблица6[[#This Row],[Цена за шт, р]]*Таблица6[[#This Row],[Количество, шт]]</f>
        <v>140400</v>
      </c>
      <c r="I180" s="485">
        <f>Таблица6[[#This Row],[Брак, шт]]*Таблица6[[#This Row],[Цена за шт, р]]</f>
        <v>3900</v>
      </c>
      <c r="J180" s="487">
        <f>Таблица6[[#This Row],[Брак, шт]]/Таблица6[[#This Row],[Количество, шт]]</f>
        <v>2.7777777777777776E-2</v>
      </c>
    </row>
    <row r="181" spans="1:10" ht="14.25" hidden="1">
      <c r="A181" s="234" t="s">
        <v>803</v>
      </c>
      <c r="B181" s="234" t="s">
        <v>793</v>
      </c>
      <c r="C181" s="234">
        <v>800</v>
      </c>
      <c r="D181" s="234" t="s">
        <v>799</v>
      </c>
      <c r="E181" s="236">
        <v>41095</v>
      </c>
      <c r="F181" s="234">
        <v>12</v>
      </c>
      <c r="G181" s="234">
        <v>2</v>
      </c>
      <c r="H181" s="485">
        <f>Таблица6[[#This Row],[Цена за шт, р]]*Таблица6[[#This Row],[Количество, шт]]</f>
        <v>9600</v>
      </c>
      <c r="I181" s="485">
        <f>Таблица6[[#This Row],[Брак, шт]]*Таблица6[[#This Row],[Цена за шт, р]]</f>
        <v>1600</v>
      </c>
      <c r="J181" s="487">
        <f>Таблица6[[#This Row],[Брак, шт]]/Таблица6[[#This Row],[Количество, шт]]</f>
        <v>0.16666666666666666</v>
      </c>
    </row>
    <row r="182" spans="1:10" ht="14.25" hidden="1">
      <c r="A182" s="234" t="s">
        <v>806</v>
      </c>
      <c r="B182" s="234" t="s">
        <v>798</v>
      </c>
      <c r="C182" s="234">
        <v>1700</v>
      </c>
      <c r="D182" s="234" t="s">
        <v>786</v>
      </c>
      <c r="E182" s="235">
        <v>41097</v>
      </c>
      <c r="F182" s="234">
        <v>16</v>
      </c>
      <c r="G182" s="234">
        <v>2</v>
      </c>
      <c r="H182" s="485">
        <f>Таблица6[[#This Row],[Цена за шт, р]]*Таблица6[[#This Row],[Количество, шт]]</f>
        <v>27200</v>
      </c>
      <c r="I182" s="485">
        <f>Таблица6[[#This Row],[Брак, шт]]*Таблица6[[#This Row],[Цена за шт, р]]</f>
        <v>3400</v>
      </c>
      <c r="J182" s="487">
        <f>Таблица6[[#This Row],[Брак, шт]]/Таблица6[[#This Row],[Количество, шт]]</f>
        <v>0.125</v>
      </c>
    </row>
    <row r="183" spans="1:10" ht="14.25" hidden="1">
      <c r="A183" s="234" t="s">
        <v>795</v>
      </c>
      <c r="B183" s="234" t="s">
        <v>798</v>
      </c>
      <c r="C183" s="234">
        <v>1990</v>
      </c>
      <c r="D183" s="234" t="s">
        <v>800</v>
      </c>
      <c r="E183" s="236">
        <v>41098</v>
      </c>
      <c r="F183" s="234">
        <v>38</v>
      </c>
      <c r="G183" s="234">
        <v>3</v>
      </c>
      <c r="H183" s="485">
        <f>Таблица6[[#This Row],[Цена за шт, р]]*Таблица6[[#This Row],[Количество, шт]]</f>
        <v>75620</v>
      </c>
      <c r="I183" s="485">
        <f>Таблица6[[#This Row],[Брак, шт]]*Таблица6[[#This Row],[Цена за шт, р]]</f>
        <v>5970</v>
      </c>
      <c r="J183" s="487">
        <f>Таблица6[[#This Row],[Брак, шт]]/Таблица6[[#This Row],[Количество, шт]]</f>
        <v>7.8947368421052627E-2</v>
      </c>
    </row>
    <row r="184" spans="1:10" ht="14.25" hidden="1">
      <c r="A184" s="234" t="s">
        <v>801</v>
      </c>
      <c r="B184" s="234" t="s">
        <v>790</v>
      </c>
      <c r="C184" s="234">
        <v>2950</v>
      </c>
      <c r="D184" s="234" t="s">
        <v>789</v>
      </c>
      <c r="E184" s="235">
        <v>41099</v>
      </c>
      <c r="F184" s="234">
        <v>38</v>
      </c>
      <c r="G184" s="234">
        <v>0</v>
      </c>
      <c r="H184" s="485">
        <f>Таблица6[[#This Row],[Цена за шт, р]]*Таблица6[[#This Row],[Количество, шт]]</f>
        <v>112100</v>
      </c>
      <c r="I184" s="485">
        <f>Таблица6[[#This Row],[Брак, шт]]*Таблица6[[#This Row],[Цена за шт, р]]</f>
        <v>0</v>
      </c>
      <c r="J184" s="487">
        <f>Таблица6[[#This Row],[Брак, шт]]/Таблица6[[#This Row],[Количество, шт]]</f>
        <v>0</v>
      </c>
    </row>
    <row r="185" spans="1:10" ht="14.25" hidden="1">
      <c r="A185" s="234" t="s">
        <v>795</v>
      </c>
      <c r="B185" s="234" t="s">
        <v>797</v>
      </c>
      <c r="C185" s="234">
        <v>2360</v>
      </c>
      <c r="D185" s="234" t="s">
        <v>800</v>
      </c>
      <c r="E185" s="236">
        <v>41101</v>
      </c>
      <c r="F185" s="234">
        <v>25</v>
      </c>
      <c r="G185" s="234">
        <v>2</v>
      </c>
      <c r="H185" s="485">
        <f>Таблица6[[#This Row],[Цена за шт, р]]*Таблица6[[#This Row],[Количество, шт]]</f>
        <v>59000</v>
      </c>
      <c r="I185" s="485">
        <f>Таблица6[[#This Row],[Брак, шт]]*Таблица6[[#This Row],[Цена за шт, р]]</f>
        <v>4720</v>
      </c>
      <c r="J185" s="487">
        <f>Таблица6[[#This Row],[Брак, шт]]/Таблица6[[#This Row],[Количество, шт]]</f>
        <v>0.08</v>
      </c>
    </row>
    <row r="186" spans="1:10" ht="14.25" hidden="1">
      <c r="A186" s="234" t="s">
        <v>781</v>
      </c>
      <c r="B186" s="234" t="s">
        <v>793</v>
      </c>
      <c r="C186" s="234">
        <v>2850</v>
      </c>
      <c r="D186" s="234" t="s">
        <v>789</v>
      </c>
      <c r="E186" s="235">
        <v>41103</v>
      </c>
      <c r="F186" s="234">
        <v>19</v>
      </c>
      <c r="G186" s="234">
        <v>1</v>
      </c>
      <c r="H186" s="485">
        <f>Таблица6[[#This Row],[Цена за шт, р]]*Таблица6[[#This Row],[Количество, шт]]</f>
        <v>54150</v>
      </c>
      <c r="I186" s="485">
        <f>Таблица6[[#This Row],[Брак, шт]]*Таблица6[[#This Row],[Цена за шт, р]]</f>
        <v>2850</v>
      </c>
      <c r="J186" s="487">
        <f>Таблица6[[#This Row],[Брак, шт]]/Таблица6[[#This Row],[Количество, шт]]</f>
        <v>5.2631578947368418E-2</v>
      </c>
    </row>
    <row r="187" spans="1:10" ht="14.25" hidden="1">
      <c r="A187" s="234" t="s">
        <v>787</v>
      </c>
      <c r="B187" s="234" t="s">
        <v>798</v>
      </c>
      <c r="C187" s="234">
        <v>2000</v>
      </c>
      <c r="D187" s="234" t="s">
        <v>794</v>
      </c>
      <c r="E187" s="235">
        <v>41104</v>
      </c>
      <c r="F187" s="234">
        <v>14</v>
      </c>
      <c r="G187" s="234">
        <v>4</v>
      </c>
      <c r="H187" s="485">
        <f>Таблица6[[#This Row],[Цена за шт, р]]*Таблица6[[#This Row],[Количество, шт]]</f>
        <v>28000</v>
      </c>
      <c r="I187" s="485">
        <f>Таблица6[[#This Row],[Брак, шт]]*Таблица6[[#This Row],[Цена за шт, р]]</f>
        <v>8000</v>
      </c>
      <c r="J187" s="487">
        <f>Таблица6[[#This Row],[Брак, шт]]/Таблица6[[#This Row],[Количество, шт]]</f>
        <v>0.2857142857142857</v>
      </c>
    </row>
    <row r="188" spans="1:10" ht="14.25" hidden="1">
      <c r="A188" s="234" t="s">
        <v>804</v>
      </c>
      <c r="B188" s="234" t="s">
        <v>797</v>
      </c>
      <c r="C188" s="234">
        <v>4600</v>
      </c>
      <c r="D188" s="234" t="s">
        <v>789</v>
      </c>
      <c r="E188" s="235">
        <v>41108</v>
      </c>
      <c r="F188" s="234">
        <v>46</v>
      </c>
      <c r="G188" s="234">
        <v>1</v>
      </c>
      <c r="H188" s="485">
        <f>Таблица6[[#This Row],[Цена за шт, р]]*Таблица6[[#This Row],[Количество, шт]]</f>
        <v>211600</v>
      </c>
      <c r="I188" s="485">
        <f>Таблица6[[#This Row],[Брак, шт]]*Таблица6[[#This Row],[Цена за шт, р]]</f>
        <v>4600</v>
      </c>
      <c r="J188" s="487">
        <f>Таблица6[[#This Row],[Брак, шт]]/Таблица6[[#This Row],[Количество, шт]]</f>
        <v>2.1739130434782608E-2</v>
      </c>
    </row>
    <row r="189" spans="1:10" ht="14.25" hidden="1">
      <c r="A189" s="234" t="s">
        <v>792</v>
      </c>
      <c r="B189" s="234" t="s">
        <v>788</v>
      </c>
      <c r="C189" s="234">
        <v>900</v>
      </c>
      <c r="D189" s="234" t="s">
        <v>783</v>
      </c>
      <c r="E189" s="236">
        <v>41111</v>
      </c>
      <c r="F189" s="234">
        <v>39</v>
      </c>
      <c r="G189" s="234">
        <v>4</v>
      </c>
      <c r="H189" s="485">
        <f>Таблица6[[#This Row],[Цена за шт, р]]*Таблица6[[#This Row],[Количество, шт]]</f>
        <v>35100</v>
      </c>
      <c r="I189" s="485">
        <f>Таблица6[[#This Row],[Брак, шт]]*Таблица6[[#This Row],[Цена за шт, р]]</f>
        <v>3600</v>
      </c>
      <c r="J189" s="487">
        <f>Таблица6[[#This Row],[Брак, шт]]/Таблица6[[#This Row],[Количество, шт]]</f>
        <v>0.10256410256410256</v>
      </c>
    </row>
    <row r="190" spans="1:10" ht="14.25" hidden="1">
      <c r="A190" s="234" t="s">
        <v>792</v>
      </c>
      <c r="B190" s="234" t="s">
        <v>788</v>
      </c>
      <c r="C190" s="234">
        <v>1000</v>
      </c>
      <c r="D190" s="234" t="s">
        <v>789</v>
      </c>
      <c r="E190" s="235">
        <v>41112</v>
      </c>
      <c r="F190" s="234">
        <v>42</v>
      </c>
      <c r="G190" s="234">
        <v>1</v>
      </c>
      <c r="H190" s="485">
        <f>Таблица6[[#This Row],[Цена за шт, р]]*Таблица6[[#This Row],[Количество, шт]]</f>
        <v>42000</v>
      </c>
      <c r="I190" s="485">
        <f>Таблица6[[#This Row],[Брак, шт]]*Таблица6[[#This Row],[Цена за шт, р]]</f>
        <v>1000</v>
      </c>
      <c r="J190" s="487">
        <f>Таблица6[[#This Row],[Брак, шт]]/Таблица6[[#This Row],[Количество, шт]]</f>
        <v>2.3809523809523808E-2</v>
      </c>
    </row>
    <row r="191" spans="1:10" ht="14.25" hidden="1">
      <c r="A191" s="234" t="s">
        <v>781</v>
      </c>
      <c r="B191" s="234" t="s">
        <v>788</v>
      </c>
      <c r="C191" s="234">
        <v>4210</v>
      </c>
      <c r="D191" s="234" t="s">
        <v>786</v>
      </c>
      <c r="E191" s="235">
        <v>41115</v>
      </c>
      <c r="F191" s="234">
        <v>35</v>
      </c>
      <c r="G191" s="234">
        <v>2</v>
      </c>
      <c r="H191" s="485">
        <f>Таблица6[[#This Row],[Цена за шт, р]]*Таблица6[[#This Row],[Количество, шт]]</f>
        <v>147350</v>
      </c>
      <c r="I191" s="485">
        <f>Таблица6[[#This Row],[Брак, шт]]*Таблица6[[#This Row],[Цена за шт, р]]</f>
        <v>8420</v>
      </c>
      <c r="J191" s="487">
        <f>Таблица6[[#This Row],[Брак, шт]]/Таблица6[[#This Row],[Количество, шт]]</f>
        <v>5.7142857142857141E-2</v>
      </c>
    </row>
    <row r="192" spans="1:10" ht="14.25" hidden="1">
      <c r="A192" s="234" t="s">
        <v>787</v>
      </c>
      <c r="B192" s="234" t="s">
        <v>797</v>
      </c>
      <c r="C192" s="234">
        <v>1560</v>
      </c>
      <c r="D192" s="234" t="s">
        <v>783</v>
      </c>
      <c r="E192" s="236">
        <v>41115</v>
      </c>
      <c r="F192" s="234">
        <v>40</v>
      </c>
      <c r="G192" s="234">
        <v>4</v>
      </c>
      <c r="H192" s="485">
        <f>Таблица6[[#This Row],[Цена за шт, р]]*Таблица6[[#This Row],[Количество, шт]]</f>
        <v>62400</v>
      </c>
      <c r="I192" s="485">
        <f>Таблица6[[#This Row],[Брак, шт]]*Таблица6[[#This Row],[Цена за шт, р]]</f>
        <v>6240</v>
      </c>
      <c r="J192" s="487">
        <f>Таблица6[[#This Row],[Брак, шт]]/Таблица6[[#This Row],[Количество, шт]]</f>
        <v>0.1</v>
      </c>
    </row>
    <row r="193" spans="1:10" ht="14.25" hidden="1">
      <c r="A193" s="234" t="s">
        <v>806</v>
      </c>
      <c r="B193" s="234" t="s">
        <v>797</v>
      </c>
      <c r="C193" s="234">
        <v>1400</v>
      </c>
      <c r="D193" s="234" t="s">
        <v>799</v>
      </c>
      <c r="E193" s="236">
        <v>41115</v>
      </c>
      <c r="F193" s="234">
        <v>23</v>
      </c>
      <c r="G193" s="234">
        <v>4</v>
      </c>
      <c r="H193" s="485">
        <f>Таблица6[[#This Row],[Цена за шт, р]]*Таблица6[[#This Row],[Количество, шт]]</f>
        <v>32200</v>
      </c>
      <c r="I193" s="485">
        <f>Таблица6[[#This Row],[Брак, шт]]*Таблица6[[#This Row],[Цена за шт, р]]</f>
        <v>5600</v>
      </c>
      <c r="J193" s="487">
        <f>Таблица6[[#This Row],[Брак, шт]]/Таблица6[[#This Row],[Количество, шт]]</f>
        <v>0.17391304347826086</v>
      </c>
    </row>
    <row r="194" spans="1:10" ht="14.25" hidden="1">
      <c r="A194" s="234" t="s">
        <v>787</v>
      </c>
      <c r="B194" s="234" t="s">
        <v>798</v>
      </c>
      <c r="C194" s="234">
        <v>2000</v>
      </c>
      <c r="D194" s="234" t="s">
        <v>789</v>
      </c>
      <c r="E194" s="235">
        <v>41116</v>
      </c>
      <c r="F194" s="234">
        <v>40</v>
      </c>
      <c r="G194" s="234">
        <v>3</v>
      </c>
      <c r="H194" s="485">
        <f>Таблица6[[#This Row],[Цена за шт, р]]*Таблица6[[#This Row],[Количество, шт]]</f>
        <v>80000</v>
      </c>
      <c r="I194" s="485">
        <f>Таблица6[[#This Row],[Брак, шт]]*Таблица6[[#This Row],[Цена за шт, р]]</f>
        <v>6000</v>
      </c>
      <c r="J194" s="487">
        <f>Таблица6[[#This Row],[Брак, шт]]/Таблица6[[#This Row],[Количество, шт]]</f>
        <v>7.4999999999999997E-2</v>
      </c>
    </row>
    <row r="195" spans="1:10" ht="14.25" hidden="1">
      <c r="A195" s="234" t="s">
        <v>795</v>
      </c>
      <c r="B195" s="234" t="s">
        <v>798</v>
      </c>
      <c r="C195" s="234">
        <v>1950</v>
      </c>
      <c r="D195" s="234" t="s">
        <v>794</v>
      </c>
      <c r="E195" s="235">
        <v>41118</v>
      </c>
      <c r="F195" s="234">
        <v>33</v>
      </c>
      <c r="G195" s="234">
        <v>1</v>
      </c>
      <c r="H195" s="485">
        <f>Таблица6[[#This Row],[Цена за шт, р]]*Таблица6[[#This Row],[Количество, шт]]</f>
        <v>64350</v>
      </c>
      <c r="I195" s="485">
        <f>Таблица6[[#This Row],[Брак, шт]]*Таблица6[[#This Row],[Цена за шт, р]]</f>
        <v>1950</v>
      </c>
      <c r="J195" s="487">
        <f>Таблица6[[#This Row],[Брак, шт]]/Таблица6[[#This Row],[Количество, шт]]</f>
        <v>3.0303030303030304E-2</v>
      </c>
    </row>
    <row r="196" spans="1:10" ht="14.25" hidden="1">
      <c r="A196" s="234" t="s">
        <v>791</v>
      </c>
      <c r="B196" s="234" t="s">
        <v>790</v>
      </c>
      <c r="C196" s="234">
        <v>2600</v>
      </c>
      <c r="D196" s="234" t="s">
        <v>783</v>
      </c>
      <c r="E196" s="236">
        <v>41118</v>
      </c>
      <c r="F196" s="234">
        <v>42</v>
      </c>
      <c r="G196" s="234">
        <v>2</v>
      </c>
      <c r="H196" s="485">
        <f>Таблица6[[#This Row],[Цена за шт, р]]*Таблица6[[#This Row],[Количество, шт]]</f>
        <v>109200</v>
      </c>
      <c r="I196" s="485">
        <f>Таблица6[[#This Row],[Брак, шт]]*Таблица6[[#This Row],[Цена за шт, р]]</f>
        <v>5200</v>
      </c>
      <c r="J196" s="487">
        <f>Таблица6[[#This Row],[Брак, шт]]/Таблица6[[#This Row],[Количество, шт]]</f>
        <v>4.7619047619047616E-2</v>
      </c>
    </row>
    <row r="197" spans="1:10" ht="14.25" hidden="1">
      <c r="A197" s="234" t="s">
        <v>795</v>
      </c>
      <c r="B197" s="234" t="s">
        <v>790</v>
      </c>
      <c r="C197" s="234">
        <v>3100</v>
      </c>
      <c r="D197" s="234" t="s">
        <v>786</v>
      </c>
      <c r="E197" s="235">
        <v>41119</v>
      </c>
      <c r="F197" s="234">
        <v>30</v>
      </c>
      <c r="G197" s="234">
        <v>3</v>
      </c>
      <c r="H197" s="485">
        <f>Таблица6[[#This Row],[Цена за шт, р]]*Таблица6[[#This Row],[Количество, шт]]</f>
        <v>93000</v>
      </c>
      <c r="I197" s="485">
        <f>Таблица6[[#This Row],[Брак, шт]]*Таблица6[[#This Row],[Цена за шт, р]]</f>
        <v>9300</v>
      </c>
      <c r="J197" s="487">
        <f>Таблица6[[#This Row],[Брак, шт]]/Таблица6[[#This Row],[Количество, шт]]</f>
        <v>0.1</v>
      </c>
    </row>
    <row r="198" spans="1:10" ht="14.25" hidden="1">
      <c r="A198" s="234" t="s">
        <v>801</v>
      </c>
      <c r="B198" s="234" t="s">
        <v>793</v>
      </c>
      <c r="C198" s="234">
        <v>1490</v>
      </c>
      <c r="D198" s="234" t="s">
        <v>783</v>
      </c>
      <c r="E198" s="236">
        <v>41119</v>
      </c>
      <c r="F198" s="234">
        <v>49</v>
      </c>
      <c r="G198" s="234">
        <v>1</v>
      </c>
      <c r="H198" s="485">
        <f>Таблица6[[#This Row],[Цена за шт, р]]*Таблица6[[#This Row],[Количество, шт]]</f>
        <v>73010</v>
      </c>
      <c r="I198" s="485">
        <f>Таблица6[[#This Row],[Брак, шт]]*Таблица6[[#This Row],[Цена за шт, р]]</f>
        <v>1490</v>
      </c>
      <c r="J198" s="487">
        <f>Таблица6[[#This Row],[Брак, шт]]/Таблица6[[#This Row],[Количество, шт]]</f>
        <v>2.0408163265306121E-2</v>
      </c>
    </row>
    <row r="199" spans="1:10" ht="14.25" hidden="1">
      <c r="A199" s="234" t="s">
        <v>804</v>
      </c>
      <c r="B199" s="234" t="s">
        <v>793</v>
      </c>
      <c r="C199" s="234">
        <v>5490</v>
      </c>
      <c r="D199" s="234" t="s">
        <v>786</v>
      </c>
      <c r="E199" s="235">
        <v>41120</v>
      </c>
      <c r="F199" s="234">
        <v>28</v>
      </c>
      <c r="G199" s="234">
        <v>2</v>
      </c>
      <c r="H199" s="485">
        <f>Таблица6[[#This Row],[Цена за шт, р]]*Таблица6[[#This Row],[Количество, шт]]</f>
        <v>153720</v>
      </c>
      <c r="I199" s="485">
        <f>Таблица6[[#This Row],[Брак, шт]]*Таблица6[[#This Row],[Цена за шт, р]]</f>
        <v>10980</v>
      </c>
      <c r="J199" s="487">
        <f>Таблица6[[#This Row],[Брак, шт]]/Таблица6[[#This Row],[Количество, шт]]</f>
        <v>7.1428571428571425E-2</v>
      </c>
    </row>
    <row r="200" spans="1:10" ht="14.25" hidden="1">
      <c r="A200" s="234" t="s">
        <v>801</v>
      </c>
      <c r="B200" s="234" t="s">
        <v>793</v>
      </c>
      <c r="C200" s="234">
        <v>1500</v>
      </c>
      <c r="D200" s="234" t="s">
        <v>800</v>
      </c>
      <c r="E200" s="236">
        <v>41120</v>
      </c>
      <c r="F200" s="234">
        <v>20</v>
      </c>
      <c r="G200" s="234">
        <v>1</v>
      </c>
      <c r="H200" s="485">
        <f>Таблица6[[#This Row],[Цена за шт, р]]*Таблица6[[#This Row],[Количество, шт]]</f>
        <v>30000</v>
      </c>
      <c r="I200" s="485">
        <f>Таблица6[[#This Row],[Брак, шт]]*Таблица6[[#This Row],[Цена за шт, р]]</f>
        <v>1500</v>
      </c>
      <c r="J200" s="487">
        <f>Таблица6[[#This Row],[Брак, шт]]/Таблица6[[#This Row],[Количество, шт]]</f>
        <v>0.05</v>
      </c>
    </row>
    <row r="201" spans="1:10" ht="14.25" hidden="1">
      <c r="A201" s="234" t="s">
        <v>784</v>
      </c>
      <c r="B201" s="234" t="s">
        <v>782</v>
      </c>
      <c r="C201" s="234">
        <v>4800</v>
      </c>
      <c r="D201" s="234" t="s">
        <v>789</v>
      </c>
      <c r="E201" s="235">
        <v>41121</v>
      </c>
      <c r="F201" s="234">
        <v>22</v>
      </c>
      <c r="G201" s="234">
        <v>3</v>
      </c>
      <c r="H201" s="485">
        <f>Таблица6[[#This Row],[Цена за шт, р]]*Таблица6[[#This Row],[Количество, шт]]</f>
        <v>105600</v>
      </c>
      <c r="I201" s="485">
        <f>Таблица6[[#This Row],[Брак, шт]]*Таблица6[[#This Row],[Цена за шт, р]]</f>
        <v>14400</v>
      </c>
      <c r="J201" s="487">
        <f>Таблица6[[#This Row],[Брак, шт]]/Таблица6[[#This Row],[Количество, шт]]</f>
        <v>0.13636363636363635</v>
      </c>
    </row>
    <row r="202" spans="1:10" ht="14.25" hidden="1">
      <c r="A202" s="234" t="s">
        <v>806</v>
      </c>
      <c r="B202" s="234" t="s">
        <v>798</v>
      </c>
      <c r="C202" s="234">
        <v>1700</v>
      </c>
      <c r="D202" s="234" t="s">
        <v>800</v>
      </c>
      <c r="E202" s="236">
        <v>41127</v>
      </c>
      <c r="F202" s="234">
        <v>42</v>
      </c>
      <c r="G202" s="234">
        <v>3</v>
      </c>
      <c r="H202" s="485">
        <f>Таблица6[[#This Row],[Цена за шт, р]]*Таблица6[[#This Row],[Количество, шт]]</f>
        <v>71400</v>
      </c>
      <c r="I202" s="485">
        <f>Таблица6[[#This Row],[Брак, шт]]*Таблица6[[#This Row],[Цена за шт, р]]</f>
        <v>5100</v>
      </c>
      <c r="J202" s="487">
        <f>Таблица6[[#This Row],[Брак, шт]]/Таблица6[[#This Row],[Количество, шт]]</f>
        <v>7.1428571428571425E-2</v>
      </c>
    </row>
    <row r="203" spans="1:10" ht="14.25" hidden="1">
      <c r="A203" s="234" t="s">
        <v>781</v>
      </c>
      <c r="B203" s="234" t="s">
        <v>796</v>
      </c>
      <c r="C203" s="234">
        <v>2870</v>
      </c>
      <c r="D203" s="234" t="s">
        <v>799</v>
      </c>
      <c r="E203" s="236">
        <v>41131</v>
      </c>
      <c r="F203" s="234">
        <v>31</v>
      </c>
      <c r="G203" s="234">
        <v>3</v>
      </c>
      <c r="H203" s="485">
        <f>Таблица6[[#This Row],[Цена за шт, р]]*Таблица6[[#This Row],[Количество, шт]]</f>
        <v>88970</v>
      </c>
      <c r="I203" s="485">
        <f>Таблица6[[#This Row],[Брак, шт]]*Таблица6[[#This Row],[Цена за шт, р]]</f>
        <v>8610</v>
      </c>
      <c r="J203" s="487">
        <f>Таблица6[[#This Row],[Брак, шт]]/Таблица6[[#This Row],[Количество, шт]]</f>
        <v>9.6774193548387094E-2</v>
      </c>
    </row>
    <row r="204" spans="1:10" ht="14.25" hidden="1">
      <c r="A204" s="234" t="s">
        <v>791</v>
      </c>
      <c r="B204" s="234" t="s">
        <v>802</v>
      </c>
      <c r="C204" s="234">
        <v>2710</v>
      </c>
      <c r="D204" s="234" t="s">
        <v>794</v>
      </c>
      <c r="E204" s="235">
        <v>41132</v>
      </c>
      <c r="F204" s="234">
        <v>14</v>
      </c>
      <c r="G204" s="234">
        <v>0</v>
      </c>
      <c r="H204" s="485">
        <f>Таблица6[[#This Row],[Цена за шт, р]]*Таблица6[[#This Row],[Количество, шт]]</f>
        <v>37940</v>
      </c>
      <c r="I204" s="485">
        <f>Таблица6[[#This Row],[Брак, шт]]*Таблица6[[#This Row],[Цена за шт, р]]</f>
        <v>0</v>
      </c>
      <c r="J204" s="487">
        <f>Таблица6[[#This Row],[Брак, шт]]/Таблица6[[#This Row],[Количество, шт]]</f>
        <v>0</v>
      </c>
    </row>
    <row r="205" spans="1:10" ht="14.25" hidden="1">
      <c r="A205" s="234" t="s">
        <v>795</v>
      </c>
      <c r="B205" s="234" t="s">
        <v>790</v>
      </c>
      <c r="C205" s="234">
        <v>3300</v>
      </c>
      <c r="D205" s="234" t="s">
        <v>799</v>
      </c>
      <c r="E205" s="236">
        <v>41132</v>
      </c>
      <c r="F205" s="234">
        <v>11</v>
      </c>
      <c r="G205" s="234">
        <v>3</v>
      </c>
      <c r="H205" s="485">
        <f>Таблица6[[#This Row],[Цена за шт, р]]*Таблица6[[#This Row],[Количество, шт]]</f>
        <v>36300</v>
      </c>
      <c r="I205" s="485">
        <f>Таблица6[[#This Row],[Брак, шт]]*Таблица6[[#This Row],[Цена за шт, р]]</f>
        <v>9900</v>
      </c>
      <c r="J205" s="487">
        <f>Таблица6[[#This Row],[Брак, шт]]/Таблица6[[#This Row],[Количество, шт]]</f>
        <v>0.27272727272727271</v>
      </c>
    </row>
    <row r="206" spans="1:10" ht="14.25" hidden="1">
      <c r="A206" s="234" t="s">
        <v>781</v>
      </c>
      <c r="B206" s="234" t="s">
        <v>796</v>
      </c>
      <c r="C206" s="234">
        <v>2870</v>
      </c>
      <c r="D206" s="234" t="s">
        <v>786</v>
      </c>
      <c r="E206" s="235">
        <v>41133</v>
      </c>
      <c r="F206" s="234">
        <v>16</v>
      </c>
      <c r="G206" s="234">
        <v>0</v>
      </c>
      <c r="H206" s="485">
        <f>Таблица6[[#This Row],[Цена за шт, р]]*Таблица6[[#This Row],[Количество, шт]]</f>
        <v>45920</v>
      </c>
      <c r="I206" s="485">
        <f>Таблица6[[#This Row],[Брак, шт]]*Таблица6[[#This Row],[Цена за шт, р]]</f>
        <v>0</v>
      </c>
      <c r="J206" s="487">
        <f>Таблица6[[#This Row],[Брак, шт]]/Таблица6[[#This Row],[Количество, шт]]</f>
        <v>0</v>
      </c>
    </row>
    <row r="207" spans="1:10" ht="14.25" hidden="1">
      <c r="A207" s="234" t="s">
        <v>795</v>
      </c>
      <c r="B207" s="234" t="s">
        <v>790</v>
      </c>
      <c r="C207" s="234">
        <v>3140</v>
      </c>
      <c r="D207" s="234" t="s">
        <v>800</v>
      </c>
      <c r="E207" s="236">
        <v>41133</v>
      </c>
      <c r="F207" s="234">
        <v>20</v>
      </c>
      <c r="G207" s="234">
        <v>0</v>
      </c>
      <c r="H207" s="485">
        <f>Таблица6[[#This Row],[Цена за шт, р]]*Таблица6[[#This Row],[Количество, шт]]</f>
        <v>62800</v>
      </c>
      <c r="I207" s="485">
        <f>Таблица6[[#This Row],[Брак, шт]]*Таблица6[[#This Row],[Цена за шт, р]]</f>
        <v>0</v>
      </c>
      <c r="J207" s="487">
        <f>Таблица6[[#This Row],[Брак, шт]]/Таблица6[[#This Row],[Количество, шт]]</f>
        <v>0</v>
      </c>
    </row>
    <row r="208" spans="1:10" ht="14.25" hidden="1">
      <c r="A208" s="234" t="s">
        <v>803</v>
      </c>
      <c r="B208" s="234" t="s">
        <v>796</v>
      </c>
      <c r="C208" s="234">
        <v>1100</v>
      </c>
      <c r="D208" s="234" t="s">
        <v>789</v>
      </c>
      <c r="E208" s="235">
        <v>41134</v>
      </c>
      <c r="F208" s="234">
        <v>28</v>
      </c>
      <c r="G208" s="234">
        <v>2</v>
      </c>
      <c r="H208" s="485">
        <f>Таблица6[[#This Row],[Цена за шт, р]]*Таблица6[[#This Row],[Количество, шт]]</f>
        <v>30800</v>
      </c>
      <c r="I208" s="485">
        <f>Таблица6[[#This Row],[Брак, шт]]*Таблица6[[#This Row],[Цена за шт, р]]</f>
        <v>2200</v>
      </c>
      <c r="J208" s="487">
        <f>Таблица6[[#This Row],[Брак, шт]]/Таблица6[[#This Row],[Количество, шт]]</f>
        <v>7.1428571428571425E-2</v>
      </c>
    </row>
    <row r="209" spans="1:10" ht="14.25" hidden="1">
      <c r="A209" s="234" t="s">
        <v>795</v>
      </c>
      <c r="B209" s="234" t="s">
        <v>788</v>
      </c>
      <c r="C209" s="234">
        <v>1380</v>
      </c>
      <c r="D209" s="234" t="s">
        <v>794</v>
      </c>
      <c r="E209" s="235">
        <v>41134</v>
      </c>
      <c r="F209" s="234">
        <v>28</v>
      </c>
      <c r="G209" s="234">
        <v>3</v>
      </c>
      <c r="H209" s="485">
        <f>Таблица6[[#This Row],[Цена за шт, р]]*Таблица6[[#This Row],[Количество, шт]]</f>
        <v>38640</v>
      </c>
      <c r="I209" s="485">
        <f>Таблица6[[#This Row],[Брак, шт]]*Таблица6[[#This Row],[Цена за шт, р]]</f>
        <v>4140</v>
      </c>
      <c r="J209" s="487">
        <f>Таблица6[[#This Row],[Брак, шт]]/Таблица6[[#This Row],[Количество, шт]]</f>
        <v>0.10714285714285714</v>
      </c>
    </row>
    <row r="210" spans="1:10" ht="14.25" hidden="1">
      <c r="A210" s="234" t="s">
        <v>784</v>
      </c>
      <c r="B210" s="234" t="s">
        <v>808</v>
      </c>
      <c r="C210" s="234">
        <v>4500</v>
      </c>
      <c r="D210" s="234" t="s">
        <v>794</v>
      </c>
      <c r="E210" s="235">
        <v>41136</v>
      </c>
      <c r="F210" s="234">
        <v>48</v>
      </c>
      <c r="G210" s="234">
        <v>2</v>
      </c>
      <c r="H210" s="485">
        <f>Таблица6[[#This Row],[Цена за шт, р]]*Таблица6[[#This Row],[Количество, шт]]</f>
        <v>216000</v>
      </c>
      <c r="I210" s="485">
        <f>Таблица6[[#This Row],[Брак, шт]]*Таблица6[[#This Row],[Цена за шт, р]]</f>
        <v>9000</v>
      </c>
      <c r="J210" s="487">
        <f>Таблица6[[#This Row],[Брак, шт]]/Таблица6[[#This Row],[Количество, шт]]</f>
        <v>4.1666666666666664E-2</v>
      </c>
    </row>
    <row r="211" spans="1:10" ht="14.25" hidden="1">
      <c r="A211" s="234" t="s">
        <v>804</v>
      </c>
      <c r="B211" s="234" t="s">
        <v>793</v>
      </c>
      <c r="C211" s="234">
        <v>5490</v>
      </c>
      <c r="D211" s="234" t="s">
        <v>783</v>
      </c>
      <c r="E211" s="236">
        <v>41136</v>
      </c>
      <c r="F211" s="234">
        <v>23</v>
      </c>
      <c r="G211" s="234">
        <v>0</v>
      </c>
      <c r="H211" s="485">
        <f>Таблица6[[#This Row],[Цена за шт, р]]*Таблица6[[#This Row],[Количество, шт]]</f>
        <v>126270</v>
      </c>
      <c r="I211" s="485">
        <f>Таблица6[[#This Row],[Брак, шт]]*Таблица6[[#This Row],[Цена за шт, р]]</f>
        <v>0</v>
      </c>
      <c r="J211" s="487">
        <f>Таблица6[[#This Row],[Брак, шт]]/Таблица6[[#This Row],[Количество, шт]]</f>
        <v>0</v>
      </c>
    </row>
    <row r="212" spans="1:10" ht="14.25" hidden="1">
      <c r="A212" s="234" t="s">
        <v>801</v>
      </c>
      <c r="B212" s="234" t="s">
        <v>796</v>
      </c>
      <c r="C212" s="234">
        <v>3100</v>
      </c>
      <c r="D212" s="234" t="s">
        <v>794</v>
      </c>
      <c r="E212" s="235">
        <v>41140</v>
      </c>
      <c r="F212" s="234">
        <v>29</v>
      </c>
      <c r="G212" s="234">
        <v>1</v>
      </c>
      <c r="H212" s="485">
        <f>Таблица6[[#This Row],[Цена за шт, р]]*Таблица6[[#This Row],[Количество, шт]]</f>
        <v>89900</v>
      </c>
      <c r="I212" s="485">
        <f>Таблица6[[#This Row],[Брак, шт]]*Таблица6[[#This Row],[Цена за шт, р]]</f>
        <v>3100</v>
      </c>
      <c r="J212" s="487">
        <f>Таблица6[[#This Row],[Брак, шт]]/Таблица6[[#This Row],[Количество, шт]]</f>
        <v>3.4482758620689655E-2</v>
      </c>
    </row>
    <row r="213" spans="1:10" ht="14.25" hidden="1">
      <c r="A213" s="234" t="s">
        <v>781</v>
      </c>
      <c r="B213" s="234" t="s">
        <v>788</v>
      </c>
      <c r="C213" s="234">
        <v>4180</v>
      </c>
      <c r="D213" s="234" t="s">
        <v>783</v>
      </c>
      <c r="E213" s="236">
        <v>41140</v>
      </c>
      <c r="F213" s="234">
        <v>28</v>
      </c>
      <c r="G213" s="234">
        <v>1</v>
      </c>
      <c r="H213" s="485">
        <f>Таблица6[[#This Row],[Цена за шт, р]]*Таблица6[[#This Row],[Количество, шт]]</f>
        <v>117040</v>
      </c>
      <c r="I213" s="485">
        <f>Таблица6[[#This Row],[Брак, шт]]*Таблица6[[#This Row],[Цена за шт, р]]</f>
        <v>4180</v>
      </c>
      <c r="J213" s="487">
        <f>Таблица6[[#This Row],[Брак, шт]]/Таблица6[[#This Row],[Количество, шт]]</f>
        <v>3.5714285714285712E-2</v>
      </c>
    </row>
    <row r="214" spans="1:10" ht="14.25" hidden="1">
      <c r="A214" s="234" t="s">
        <v>807</v>
      </c>
      <c r="B214" s="234" t="s">
        <v>788</v>
      </c>
      <c r="C214" s="234">
        <v>1900</v>
      </c>
      <c r="D214" s="234" t="s">
        <v>789</v>
      </c>
      <c r="E214" s="235">
        <v>41141</v>
      </c>
      <c r="F214" s="234">
        <v>10</v>
      </c>
      <c r="G214" s="234">
        <v>1</v>
      </c>
      <c r="H214" s="485">
        <f>Таблица6[[#This Row],[Цена за шт, р]]*Таблица6[[#This Row],[Количество, шт]]</f>
        <v>19000</v>
      </c>
      <c r="I214" s="485">
        <f>Таблица6[[#This Row],[Брак, шт]]*Таблица6[[#This Row],[Цена за шт, р]]</f>
        <v>1900</v>
      </c>
      <c r="J214" s="487">
        <f>Таблица6[[#This Row],[Брак, шт]]/Таблица6[[#This Row],[Количество, шт]]</f>
        <v>0.1</v>
      </c>
    </row>
    <row r="215" spans="1:10" ht="14.25" hidden="1">
      <c r="A215" s="234" t="s">
        <v>795</v>
      </c>
      <c r="B215" s="234" t="s">
        <v>796</v>
      </c>
      <c r="C215" s="234">
        <v>4800</v>
      </c>
      <c r="D215" s="234" t="s">
        <v>800</v>
      </c>
      <c r="E215" s="236">
        <v>41142</v>
      </c>
      <c r="F215" s="234">
        <v>29</v>
      </c>
      <c r="G215" s="234">
        <v>0</v>
      </c>
      <c r="H215" s="485">
        <f>Таблица6[[#This Row],[Цена за шт, р]]*Таблица6[[#This Row],[Количество, шт]]</f>
        <v>139200</v>
      </c>
      <c r="I215" s="485">
        <f>Таблица6[[#This Row],[Брак, шт]]*Таблица6[[#This Row],[Цена за шт, р]]</f>
        <v>0</v>
      </c>
      <c r="J215" s="487">
        <f>Таблица6[[#This Row],[Брак, шт]]/Таблица6[[#This Row],[Количество, шт]]</f>
        <v>0</v>
      </c>
    </row>
    <row r="216" spans="1:10" ht="14.25" hidden="1">
      <c r="A216" s="234" t="s">
        <v>787</v>
      </c>
      <c r="B216" s="234" t="s">
        <v>802</v>
      </c>
      <c r="C216" s="234">
        <v>1200</v>
      </c>
      <c r="D216" s="234" t="s">
        <v>789</v>
      </c>
      <c r="E216" s="235">
        <v>41145</v>
      </c>
      <c r="F216" s="234">
        <v>32</v>
      </c>
      <c r="G216" s="234">
        <v>4</v>
      </c>
      <c r="H216" s="485">
        <f>Таблица6[[#This Row],[Цена за шт, р]]*Таблица6[[#This Row],[Количество, шт]]</f>
        <v>38400</v>
      </c>
      <c r="I216" s="485">
        <f>Таблица6[[#This Row],[Брак, шт]]*Таблица6[[#This Row],[Цена за шт, р]]</f>
        <v>4800</v>
      </c>
      <c r="J216" s="487">
        <f>Таблица6[[#This Row],[Брак, шт]]/Таблица6[[#This Row],[Количество, шт]]</f>
        <v>0.125</v>
      </c>
    </row>
    <row r="217" spans="1:10" ht="14.25" hidden="1">
      <c r="A217" s="234" t="s">
        <v>795</v>
      </c>
      <c r="B217" s="234" t="s">
        <v>798</v>
      </c>
      <c r="C217" s="234">
        <v>1900</v>
      </c>
      <c r="D217" s="234" t="s">
        <v>789</v>
      </c>
      <c r="E217" s="235">
        <v>41149</v>
      </c>
      <c r="F217" s="234">
        <v>30</v>
      </c>
      <c r="G217" s="234">
        <v>1</v>
      </c>
      <c r="H217" s="485">
        <f>Таблица6[[#This Row],[Цена за шт, р]]*Таблица6[[#This Row],[Количество, шт]]</f>
        <v>57000</v>
      </c>
      <c r="I217" s="485">
        <f>Таблица6[[#This Row],[Брак, шт]]*Таблица6[[#This Row],[Цена за шт, р]]</f>
        <v>1900</v>
      </c>
      <c r="J217" s="487">
        <f>Таблица6[[#This Row],[Брак, шт]]/Таблица6[[#This Row],[Количество, шт]]</f>
        <v>3.3333333333333333E-2</v>
      </c>
    </row>
    <row r="218" spans="1:10" ht="14.25" hidden="1">
      <c r="A218" s="234" t="s">
        <v>806</v>
      </c>
      <c r="B218" s="234" t="s">
        <v>802</v>
      </c>
      <c r="C218" s="234">
        <v>1990</v>
      </c>
      <c r="D218" s="234" t="s">
        <v>794</v>
      </c>
      <c r="E218" s="235">
        <v>41149</v>
      </c>
      <c r="F218" s="234">
        <v>10</v>
      </c>
      <c r="G218" s="234">
        <v>1</v>
      </c>
      <c r="H218" s="485">
        <f>Таблица6[[#This Row],[Цена за шт, р]]*Таблица6[[#This Row],[Количество, шт]]</f>
        <v>19900</v>
      </c>
      <c r="I218" s="485">
        <f>Таблица6[[#This Row],[Брак, шт]]*Таблица6[[#This Row],[Цена за шт, р]]</f>
        <v>1990</v>
      </c>
      <c r="J218" s="487">
        <f>Таблица6[[#This Row],[Брак, шт]]/Таблица6[[#This Row],[Количество, шт]]</f>
        <v>0.1</v>
      </c>
    </row>
    <row r="219" spans="1:10" ht="14.25" hidden="1">
      <c r="A219" s="234" t="s">
        <v>801</v>
      </c>
      <c r="B219" s="234" t="s">
        <v>790</v>
      </c>
      <c r="C219" s="234">
        <v>2970</v>
      </c>
      <c r="D219" s="234" t="s">
        <v>783</v>
      </c>
      <c r="E219" s="236">
        <v>41150</v>
      </c>
      <c r="F219" s="234">
        <v>41</v>
      </c>
      <c r="G219" s="234">
        <v>1</v>
      </c>
      <c r="H219" s="485">
        <f>Таблица6[[#This Row],[Цена за шт, р]]*Таблица6[[#This Row],[Количество, шт]]</f>
        <v>121770</v>
      </c>
      <c r="I219" s="485">
        <f>Таблица6[[#This Row],[Брак, шт]]*Таблица6[[#This Row],[Цена за шт, р]]</f>
        <v>2970</v>
      </c>
      <c r="J219" s="487">
        <f>Таблица6[[#This Row],[Брак, шт]]/Таблица6[[#This Row],[Количество, шт]]</f>
        <v>2.4390243902439025E-2</v>
      </c>
    </row>
    <row r="220" spans="1:10" ht="14.25" hidden="1">
      <c r="A220" s="234" t="s">
        <v>801</v>
      </c>
      <c r="B220" s="234" t="s">
        <v>802</v>
      </c>
      <c r="C220" s="234">
        <v>1200</v>
      </c>
      <c r="D220" s="234" t="s">
        <v>789</v>
      </c>
      <c r="E220" s="235">
        <v>41152</v>
      </c>
      <c r="F220" s="234">
        <v>13</v>
      </c>
      <c r="G220" s="234">
        <v>1</v>
      </c>
      <c r="H220" s="485">
        <f>Таблица6[[#This Row],[Цена за шт, р]]*Таблица6[[#This Row],[Количество, шт]]</f>
        <v>15600</v>
      </c>
      <c r="I220" s="485">
        <f>Таблица6[[#This Row],[Брак, шт]]*Таблица6[[#This Row],[Цена за шт, р]]</f>
        <v>1200</v>
      </c>
      <c r="J220" s="487">
        <f>Таблица6[[#This Row],[Брак, шт]]/Таблица6[[#This Row],[Количество, шт]]</f>
        <v>7.6923076923076927E-2</v>
      </c>
    </row>
    <row r="221" spans="1:10" ht="14.25" hidden="1">
      <c r="A221" s="234" t="s">
        <v>781</v>
      </c>
      <c r="B221" s="234" t="s">
        <v>798</v>
      </c>
      <c r="C221" s="234">
        <v>4100</v>
      </c>
      <c r="D221" s="234" t="s">
        <v>794</v>
      </c>
      <c r="E221" s="235">
        <v>41152</v>
      </c>
      <c r="F221" s="234">
        <v>45</v>
      </c>
      <c r="G221" s="234">
        <v>4</v>
      </c>
      <c r="H221" s="485">
        <f>Таблица6[[#This Row],[Цена за шт, р]]*Таблица6[[#This Row],[Количество, шт]]</f>
        <v>184500</v>
      </c>
      <c r="I221" s="485">
        <f>Таблица6[[#This Row],[Брак, шт]]*Таблица6[[#This Row],[Цена за шт, р]]</f>
        <v>16400</v>
      </c>
      <c r="J221" s="487">
        <f>Таблица6[[#This Row],[Брак, шт]]/Таблица6[[#This Row],[Количество, шт]]</f>
        <v>8.8888888888888892E-2</v>
      </c>
    </row>
    <row r="222" spans="1:10" ht="14.25" hidden="1">
      <c r="A222" s="234" t="s">
        <v>787</v>
      </c>
      <c r="B222" s="234" t="s">
        <v>793</v>
      </c>
      <c r="C222" s="234">
        <v>1650</v>
      </c>
      <c r="D222" s="234" t="s">
        <v>794</v>
      </c>
      <c r="E222" s="235">
        <v>41153</v>
      </c>
      <c r="F222" s="234">
        <v>22</v>
      </c>
      <c r="G222" s="234">
        <v>1</v>
      </c>
      <c r="H222" s="485">
        <f>Таблица6[[#This Row],[Цена за шт, р]]*Таблица6[[#This Row],[Количество, шт]]</f>
        <v>36300</v>
      </c>
      <c r="I222" s="485">
        <f>Таблица6[[#This Row],[Брак, шт]]*Таблица6[[#This Row],[Цена за шт, р]]</f>
        <v>1650</v>
      </c>
      <c r="J222" s="487">
        <f>Таблица6[[#This Row],[Брак, шт]]/Таблица6[[#This Row],[Количество, шт]]</f>
        <v>4.5454545454545456E-2</v>
      </c>
    </row>
    <row r="223" spans="1:10" ht="14.25" hidden="1">
      <c r="A223" s="234" t="s">
        <v>806</v>
      </c>
      <c r="B223" s="234" t="s">
        <v>798</v>
      </c>
      <c r="C223" s="234">
        <v>1700</v>
      </c>
      <c r="D223" s="234" t="s">
        <v>783</v>
      </c>
      <c r="E223" s="236">
        <v>41154</v>
      </c>
      <c r="F223" s="234">
        <v>50</v>
      </c>
      <c r="G223" s="234">
        <v>4</v>
      </c>
      <c r="H223" s="485">
        <f>Таблица6[[#This Row],[Цена за шт, р]]*Таблица6[[#This Row],[Количество, шт]]</f>
        <v>85000</v>
      </c>
      <c r="I223" s="485">
        <f>Таблица6[[#This Row],[Брак, шт]]*Таблица6[[#This Row],[Цена за шт, р]]</f>
        <v>6800</v>
      </c>
      <c r="J223" s="487">
        <f>Таблица6[[#This Row],[Брак, шт]]/Таблица6[[#This Row],[Количество, шт]]</f>
        <v>0.08</v>
      </c>
    </row>
    <row r="224" spans="1:10" ht="14.25" hidden="1">
      <c r="A224" s="234" t="s">
        <v>795</v>
      </c>
      <c r="B224" s="234" t="s">
        <v>802</v>
      </c>
      <c r="C224" s="234">
        <v>3150</v>
      </c>
      <c r="D224" s="234" t="s">
        <v>783</v>
      </c>
      <c r="E224" s="236">
        <v>41154</v>
      </c>
      <c r="F224" s="234">
        <v>38</v>
      </c>
      <c r="G224" s="234">
        <v>2</v>
      </c>
      <c r="H224" s="485">
        <f>Таблица6[[#This Row],[Цена за шт, р]]*Таблица6[[#This Row],[Количество, шт]]</f>
        <v>119700</v>
      </c>
      <c r="I224" s="485">
        <f>Таблица6[[#This Row],[Брак, шт]]*Таблица6[[#This Row],[Цена за шт, р]]</f>
        <v>6300</v>
      </c>
      <c r="J224" s="487">
        <f>Таблица6[[#This Row],[Брак, шт]]/Таблица6[[#This Row],[Количество, шт]]</f>
        <v>5.2631578947368418E-2</v>
      </c>
    </row>
    <row r="225" spans="1:10" ht="14.25" hidden="1">
      <c r="A225" s="234" t="s">
        <v>803</v>
      </c>
      <c r="B225" s="234" t="s">
        <v>788</v>
      </c>
      <c r="C225" s="234">
        <v>1150</v>
      </c>
      <c r="D225" s="234" t="s">
        <v>783</v>
      </c>
      <c r="E225" s="236">
        <v>41157</v>
      </c>
      <c r="F225" s="234">
        <v>48</v>
      </c>
      <c r="G225" s="234">
        <v>2</v>
      </c>
      <c r="H225" s="485">
        <f>Таблица6[[#This Row],[Цена за шт, р]]*Таблица6[[#This Row],[Количество, шт]]</f>
        <v>55200</v>
      </c>
      <c r="I225" s="485">
        <f>Таблица6[[#This Row],[Брак, шт]]*Таблица6[[#This Row],[Цена за шт, р]]</f>
        <v>2300</v>
      </c>
      <c r="J225" s="487">
        <f>Таблица6[[#This Row],[Брак, шт]]/Таблица6[[#This Row],[Количество, шт]]</f>
        <v>4.1666666666666664E-2</v>
      </c>
    </row>
    <row r="226" spans="1:10" ht="14.25" hidden="1">
      <c r="A226" s="234" t="s">
        <v>803</v>
      </c>
      <c r="B226" s="234" t="s">
        <v>788</v>
      </c>
      <c r="C226" s="234">
        <v>1150</v>
      </c>
      <c r="D226" s="234" t="s">
        <v>800</v>
      </c>
      <c r="E226" s="236">
        <v>41159</v>
      </c>
      <c r="F226" s="234">
        <v>27</v>
      </c>
      <c r="G226" s="234">
        <v>3</v>
      </c>
      <c r="H226" s="485">
        <f>Таблица6[[#This Row],[Цена за шт, р]]*Таблица6[[#This Row],[Количество, шт]]</f>
        <v>31050</v>
      </c>
      <c r="I226" s="485">
        <f>Таблица6[[#This Row],[Брак, шт]]*Таблица6[[#This Row],[Цена за шт, р]]</f>
        <v>3450</v>
      </c>
      <c r="J226" s="487">
        <f>Таблица6[[#This Row],[Брак, шт]]/Таблица6[[#This Row],[Количество, шт]]</f>
        <v>0.1111111111111111</v>
      </c>
    </row>
    <row r="227" spans="1:10" ht="14.25" hidden="1">
      <c r="A227" s="234" t="s">
        <v>795</v>
      </c>
      <c r="B227" s="234" t="s">
        <v>797</v>
      </c>
      <c r="C227" s="234">
        <v>2400</v>
      </c>
      <c r="D227" s="234" t="s">
        <v>789</v>
      </c>
      <c r="E227" s="235">
        <v>41160</v>
      </c>
      <c r="F227" s="234">
        <v>48</v>
      </c>
      <c r="G227" s="234">
        <v>2</v>
      </c>
      <c r="H227" s="485">
        <f>Таблица6[[#This Row],[Цена за шт, р]]*Таблица6[[#This Row],[Количество, шт]]</f>
        <v>115200</v>
      </c>
      <c r="I227" s="485">
        <f>Таблица6[[#This Row],[Брак, шт]]*Таблица6[[#This Row],[Цена за шт, р]]</f>
        <v>4800</v>
      </c>
      <c r="J227" s="487">
        <f>Таблица6[[#This Row],[Брак, шт]]/Таблица6[[#This Row],[Количество, шт]]</f>
        <v>4.1666666666666664E-2</v>
      </c>
    </row>
    <row r="228" spans="1:10" ht="14.25" hidden="1">
      <c r="A228" s="234" t="s">
        <v>787</v>
      </c>
      <c r="B228" s="234" t="s">
        <v>802</v>
      </c>
      <c r="C228" s="234">
        <v>1150</v>
      </c>
      <c r="D228" s="234" t="s">
        <v>800</v>
      </c>
      <c r="E228" s="236">
        <v>41161</v>
      </c>
      <c r="F228" s="234">
        <v>14</v>
      </c>
      <c r="G228" s="234">
        <v>4</v>
      </c>
      <c r="H228" s="485">
        <f>Таблица6[[#This Row],[Цена за шт, р]]*Таблица6[[#This Row],[Количество, шт]]</f>
        <v>16100</v>
      </c>
      <c r="I228" s="485">
        <f>Таблица6[[#This Row],[Брак, шт]]*Таблица6[[#This Row],[Цена за шт, р]]</f>
        <v>4600</v>
      </c>
      <c r="J228" s="487">
        <f>Таблица6[[#This Row],[Брак, шт]]/Таблица6[[#This Row],[Количество, шт]]</f>
        <v>0.2857142857142857</v>
      </c>
    </row>
    <row r="229" spans="1:10" ht="14.25" hidden="1">
      <c r="A229" s="234" t="s">
        <v>806</v>
      </c>
      <c r="B229" s="234" t="s">
        <v>802</v>
      </c>
      <c r="C229" s="234">
        <v>2100</v>
      </c>
      <c r="D229" s="234" t="s">
        <v>789</v>
      </c>
      <c r="E229" s="235">
        <v>41162</v>
      </c>
      <c r="F229" s="234">
        <v>37</v>
      </c>
      <c r="G229" s="234">
        <v>0</v>
      </c>
      <c r="H229" s="485">
        <f>Таблица6[[#This Row],[Цена за шт, р]]*Таблица6[[#This Row],[Количество, шт]]</f>
        <v>77700</v>
      </c>
      <c r="I229" s="485">
        <f>Таблица6[[#This Row],[Брак, шт]]*Таблица6[[#This Row],[Цена за шт, р]]</f>
        <v>0</v>
      </c>
      <c r="J229" s="487">
        <f>Таблица6[[#This Row],[Брак, шт]]/Таблица6[[#This Row],[Количество, шт]]</f>
        <v>0</v>
      </c>
    </row>
    <row r="230" spans="1:10" ht="14.25" hidden="1">
      <c r="A230" s="234" t="s">
        <v>781</v>
      </c>
      <c r="B230" s="234" t="s">
        <v>788</v>
      </c>
      <c r="C230" s="234">
        <v>4200</v>
      </c>
      <c r="D230" s="234" t="s">
        <v>789</v>
      </c>
      <c r="E230" s="235">
        <v>41162</v>
      </c>
      <c r="F230" s="234">
        <v>26</v>
      </c>
      <c r="G230" s="234">
        <v>1</v>
      </c>
      <c r="H230" s="485">
        <f>Таблица6[[#This Row],[Цена за шт, р]]*Таблица6[[#This Row],[Количество, шт]]</f>
        <v>109200</v>
      </c>
      <c r="I230" s="485">
        <f>Таблица6[[#This Row],[Брак, шт]]*Таблица6[[#This Row],[Цена за шт, р]]</f>
        <v>4200</v>
      </c>
      <c r="J230" s="487">
        <f>Таблица6[[#This Row],[Брак, шт]]/Таблица6[[#This Row],[Количество, шт]]</f>
        <v>3.8461538461538464E-2</v>
      </c>
    </row>
    <row r="231" spans="1:10" ht="14.25" hidden="1">
      <c r="A231" s="234" t="s">
        <v>781</v>
      </c>
      <c r="B231" s="234" t="s">
        <v>793</v>
      </c>
      <c r="C231" s="234">
        <v>2850</v>
      </c>
      <c r="D231" s="234" t="s">
        <v>794</v>
      </c>
      <c r="E231" s="235">
        <v>41164</v>
      </c>
      <c r="F231" s="234">
        <v>25</v>
      </c>
      <c r="G231" s="234">
        <v>3</v>
      </c>
      <c r="H231" s="485">
        <f>Таблица6[[#This Row],[Цена за шт, р]]*Таблица6[[#This Row],[Количество, шт]]</f>
        <v>71250</v>
      </c>
      <c r="I231" s="485">
        <f>Таблица6[[#This Row],[Брак, шт]]*Таблица6[[#This Row],[Цена за шт, р]]</f>
        <v>8550</v>
      </c>
      <c r="J231" s="487">
        <f>Таблица6[[#This Row],[Брак, шт]]/Таблица6[[#This Row],[Количество, шт]]</f>
        <v>0.12</v>
      </c>
    </row>
    <row r="232" spans="1:10" ht="14.25" hidden="1">
      <c r="A232" s="234" t="s">
        <v>803</v>
      </c>
      <c r="B232" s="234" t="s">
        <v>798</v>
      </c>
      <c r="C232" s="234">
        <v>1200</v>
      </c>
      <c r="D232" s="234" t="s">
        <v>783</v>
      </c>
      <c r="E232" s="236">
        <v>41164</v>
      </c>
      <c r="F232" s="234">
        <v>39</v>
      </c>
      <c r="G232" s="234">
        <v>4</v>
      </c>
      <c r="H232" s="485">
        <f>Таблица6[[#This Row],[Цена за шт, р]]*Таблица6[[#This Row],[Количество, шт]]</f>
        <v>46800</v>
      </c>
      <c r="I232" s="485">
        <f>Таблица6[[#This Row],[Брак, шт]]*Таблица6[[#This Row],[Цена за шт, р]]</f>
        <v>4800</v>
      </c>
      <c r="J232" s="487">
        <f>Таблица6[[#This Row],[Брак, шт]]/Таблица6[[#This Row],[Количество, шт]]</f>
        <v>0.10256410256410256</v>
      </c>
    </row>
    <row r="233" spans="1:10" ht="14.25" hidden="1">
      <c r="A233" s="234" t="s">
        <v>781</v>
      </c>
      <c r="B233" s="234" t="s">
        <v>797</v>
      </c>
      <c r="C233" s="234">
        <v>4350</v>
      </c>
      <c r="D233" s="234" t="s">
        <v>783</v>
      </c>
      <c r="E233" s="236">
        <v>41167</v>
      </c>
      <c r="F233" s="234">
        <v>41</v>
      </c>
      <c r="G233" s="234">
        <v>2</v>
      </c>
      <c r="H233" s="485">
        <f>Таблица6[[#This Row],[Цена за шт, р]]*Таблица6[[#This Row],[Количество, шт]]</f>
        <v>178350</v>
      </c>
      <c r="I233" s="485">
        <f>Таблица6[[#This Row],[Брак, шт]]*Таблица6[[#This Row],[Цена за шт, р]]</f>
        <v>8700</v>
      </c>
      <c r="J233" s="487">
        <f>Таблица6[[#This Row],[Брак, шт]]/Таблица6[[#This Row],[Количество, шт]]</f>
        <v>4.878048780487805E-2</v>
      </c>
    </row>
    <row r="234" spans="1:10" ht="14.25" hidden="1">
      <c r="A234" s="234" t="s">
        <v>784</v>
      </c>
      <c r="B234" s="234" t="s">
        <v>785</v>
      </c>
      <c r="C234" s="234">
        <v>2850</v>
      </c>
      <c r="D234" s="234" t="s">
        <v>799</v>
      </c>
      <c r="E234" s="236">
        <v>41168</v>
      </c>
      <c r="F234" s="234">
        <v>11</v>
      </c>
      <c r="G234" s="234">
        <v>0</v>
      </c>
      <c r="H234" s="485">
        <f>Таблица6[[#This Row],[Цена за шт, р]]*Таблица6[[#This Row],[Количество, шт]]</f>
        <v>31350</v>
      </c>
      <c r="I234" s="485">
        <f>Таблица6[[#This Row],[Брак, шт]]*Таблица6[[#This Row],[Цена за шт, р]]</f>
        <v>0</v>
      </c>
      <c r="J234" s="487">
        <f>Таблица6[[#This Row],[Брак, шт]]/Таблица6[[#This Row],[Количество, шт]]</f>
        <v>0</v>
      </c>
    </row>
    <row r="235" spans="1:10" ht="14.25" hidden="1">
      <c r="A235" s="234" t="s">
        <v>795</v>
      </c>
      <c r="B235" s="234" t="s">
        <v>802</v>
      </c>
      <c r="C235" s="234">
        <v>3150</v>
      </c>
      <c r="D235" s="234" t="s">
        <v>800</v>
      </c>
      <c r="E235" s="236">
        <v>41170</v>
      </c>
      <c r="F235" s="234">
        <v>29</v>
      </c>
      <c r="G235" s="234">
        <v>3</v>
      </c>
      <c r="H235" s="485">
        <f>Таблица6[[#This Row],[Цена за шт, р]]*Таблица6[[#This Row],[Количество, шт]]</f>
        <v>91350</v>
      </c>
      <c r="I235" s="485">
        <f>Таблица6[[#This Row],[Брак, шт]]*Таблица6[[#This Row],[Цена за шт, р]]</f>
        <v>9450</v>
      </c>
      <c r="J235" s="487">
        <f>Таблица6[[#This Row],[Брак, шт]]/Таблица6[[#This Row],[Количество, шт]]</f>
        <v>0.10344827586206896</v>
      </c>
    </row>
    <row r="236" spans="1:10" ht="14.25" hidden="1">
      <c r="A236" s="234" t="s">
        <v>781</v>
      </c>
      <c r="B236" s="234" t="s">
        <v>797</v>
      </c>
      <c r="C236" s="234">
        <v>4400</v>
      </c>
      <c r="D236" s="234" t="s">
        <v>789</v>
      </c>
      <c r="E236" s="235">
        <v>41171</v>
      </c>
      <c r="F236" s="234">
        <v>39</v>
      </c>
      <c r="G236" s="234">
        <v>1</v>
      </c>
      <c r="H236" s="485">
        <f>Таблица6[[#This Row],[Цена за шт, р]]*Таблица6[[#This Row],[Количество, шт]]</f>
        <v>171600</v>
      </c>
      <c r="I236" s="485">
        <f>Таблица6[[#This Row],[Брак, шт]]*Таблица6[[#This Row],[Цена за шт, р]]</f>
        <v>4400</v>
      </c>
      <c r="J236" s="487">
        <f>Таблица6[[#This Row],[Брак, шт]]/Таблица6[[#This Row],[Количество, шт]]</f>
        <v>2.564102564102564E-2</v>
      </c>
    </row>
    <row r="237" spans="1:10" ht="14.25" hidden="1">
      <c r="A237" s="234" t="s">
        <v>781</v>
      </c>
      <c r="B237" s="234" t="s">
        <v>796</v>
      </c>
      <c r="C237" s="234">
        <v>2870</v>
      </c>
      <c r="D237" s="234" t="s">
        <v>794</v>
      </c>
      <c r="E237" s="235">
        <v>41172</v>
      </c>
      <c r="F237" s="234">
        <v>28</v>
      </c>
      <c r="G237" s="234">
        <v>1</v>
      </c>
      <c r="H237" s="485">
        <f>Таблица6[[#This Row],[Цена за шт, р]]*Таблица6[[#This Row],[Количество, шт]]</f>
        <v>80360</v>
      </c>
      <c r="I237" s="485">
        <f>Таблица6[[#This Row],[Брак, шт]]*Таблица6[[#This Row],[Цена за шт, р]]</f>
        <v>2870</v>
      </c>
      <c r="J237" s="487">
        <f>Таблица6[[#This Row],[Брак, шт]]/Таблица6[[#This Row],[Количество, шт]]</f>
        <v>3.5714285714285712E-2</v>
      </c>
    </row>
    <row r="238" spans="1:10" ht="14.25" hidden="1">
      <c r="A238" s="234" t="s">
        <v>804</v>
      </c>
      <c r="B238" s="234" t="s">
        <v>797</v>
      </c>
      <c r="C238" s="234">
        <v>4590</v>
      </c>
      <c r="D238" s="234" t="s">
        <v>794</v>
      </c>
      <c r="E238" s="235">
        <v>41173</v>
      </c>
      <c r="F238" s="234">
        <v>36</v>
      </c>
      <c r="G238" s="234">
        <v>2</v>
      </c>
      <c r="H238" s="485">
        <f>Таблица6[[#This Row],[Цена за шт, р]]*Таблица6[[#This Row],[Количество, шт]]</f>
        <v>165240</v>
      </c>
      <c r="I238" s="485">
        <f>Таблица6[[#This Row],[Брак, шт]]*Таблица6[[#This Row],[Цена за шт, р]]</f>
        <v>9180</v>
      </c>
      <c r="J238" s="487">
        <f>Таблица6[[#This Row],[Брак, шт]]/Таблица6[[#This Row],[Количество, шт]]</f>
        <v>5.5555555555555552E-2</v>
      </c>
    </row>
    <row r="239" spans="1:10" ht="14.25" hidden="1">
      <c r="A239" s="234" t="s">
        <v>801</v>
      </c>
      <c r="B239" s="234" t="s">
        <v>796</v>
      </c>
      <c r="C239" s="234">
        <v>3390</v>
      </c>
      <c r="D239" s="234" t="s">
        <v>800</v>
      </c>
      <c r="E239" s="236">
        <v>41174</v>
      </c>
      <c r="F239" s="234">
        <v>19</v>
      </c>
      <c r="G239" s="234">
        <v>3</v>
      </c>
      <c r="H239" s="485">
        <f>Таблица6[[#This Row],[Цена за шт, р]]*Таблица6[[#This Row],[Количество, шт]]</f>
        <v>64410</v>
      </c>
      <c r="I239" s="485">
        <f>Таблица6[[#This Row],[Брак, шт]]*Таблица6[[#This Row],[Цена за шт, р]]</f>
        <v>10170</v>
      </c>
      <c r="J239" s="487">
        <f>Таблица6[[#This Row],[Брак, шт]]/Таблица6[[#This Row],[Количество, шт]]</f>
        <v>0.15789473684210525</v>
      </c>
    </row>
    <row r="240" spans="1:10" ht="14.25" hidden="1">
      <c r="A240" s="234" t="s">
        <v>781</v>
      </c>
      <c r="B240" s="234" t="s">
        <v>793</v>
      </c>
      <c r="C240" s="234">
        <v>2850</v>
      </c>
      <c r="D240" s="234" t="s">
        <v>800</v>
      </c>
      <c r="E240" s="236">
        <v>41174</v>
      </c>
      <c r="F240" s="234">
        <v>36</v>
      </c>
      <c r="G240" s="234">
        <v>2</v>
      </c>
      <c r="H240" s="485">
        <f>Таблица6[[#This Row],[Цена за шт, р]]*Таблица6[[#This Row],[Количество, шт]]</f>
        <v>102600</v>
      </c>
      <c r="I240" s="485">
        <f>Таблица6[[#This Row],[Брак, шт]]*Таблица6[[#This Row],[Цена за шт, р]]</f>
        <v>5700</v>
      </c>
      <c r="J240" s="487">
        <f>Таблица6[[#This Row],[Брак, шт]]/Таблица6[[#This Row],[Количество, шт]]</f>
        <v>5.5555555555555552E-2</v>
      </c>
    </row>
    <row r="241" spans="1:10" ht="14.25" hidden="1">
      <c r="A241" s="234" t="s">
        <v>807</v>
      </c>
      <c r="B241" s="234" t="s">
        <v>788</v>
      </c>
      <c r="C241" s="234">
        <v>1800</v>
      </c>
      <c r="D241" s="234" t="s">
        <v>794</v>
      </c>
      <c r="E241" s="235">
        <v>41174</v>
      </c>
      <c r="F241" s="234">
        <v>8</v>
      </c>
      <c r="G241" s="234">
        <v>1</v>
      </c>
      <c r="H241" s="485">
        <f>Таблица6[[#This Row],[Цена за шт, р]]*Таблица6[[#This Row],[Количество, шт]]</f>
        <v>14400</v>
      </c>
      <c r="I241" s="485">
        <f>Таблица6[[#This Row],[Брак, шт]]*Таблица6[[#This Row],[Цена за шт, р]]</f>
        <v>1800</v>
      </c>
      <c r="J241" s="487">
        <f>Таблица6[[#This Row],[Брак, шт]]/Таблица6[[#This Row],[Количество, шт]]</f>
        <v>0.125</v>
      </c>
    </row>
    <row r="242" spans="1:10" ht="14.25" hidden="1">
      <c r="A242" s="234" t="s">
        <v>791</v>
      </c>
      <c r="B242" s="234" t="s">
        <v>802</v>
      </c>
      <c r="C242" s="234">
        <v>2620</v>
      </c>
      <c r="D242" s="234" t="s">
        <v>786</v>
      </c>
      <c r="E242" s="235">
        <v>41178</v>
      </c>
      <c r="F242" s="234">
        <v>20</v>
      </c>
      <c r="G242" s="234">
        <v>2</v>
      </c>
      <c r="H242" s="485">
        <f>Таблица6[[#This Row],[Цена за шт, р]]*Таблица6[[#This Row],[Количество, шт]]</f>
        <v>52400</v>
      </c>
      <c r="I242" s="485">
        <f>Таблица6[[#This Row],[Брак, шт]]*Таблица6[[#This Row],[Цена за шт, р]]</f>
        <v>5240</v>
      </c>
      <c r="J242" s="487">
        <f>Таблица6[[#This Row],[Брак, шт]]/Таблица6[[#This Row],[Количество, шт]]</f>
        <v>0.1</v>
      </c>
    </row>
    <row r="243" spans="1:10" ht="14.25" hidden="1">
      <c r="A243" s="234" t="s">
        <v>804</v>
      </c>
      <c r="B243" s="234" t="s">
        <v>802</v>
      </c>
      <c r="C243" s="234">
        <v>4550</v>
      </c>
      <c r="D243" s="234" t="s">
        <v>789</v>
      </c>
      <c r="E243" s="235">
        <v>41180</v>
      </c>
      <c r="F243" s="234">
        <v>28</v>
      </c>
      <c r="G243" s="234">
        <v>0</v>
      </c>
      <c r="H243" s="485">
        <f>Таблица6[[#This Row],[Цена за шт, р]]*Таблица6[[#This Row],[Количество, шт]]</f>
        <v>127400</v>
      </c>
      <c r="I243" s="485">
        <f>Таблица6[[#This Row],[Брак, шт]]*Таблица6[[#This Row],[Цена за шт, р]]</f>
        <v>0</v>
      </c>
      <c r="J243" s="487">
        <f>Таблица6[[#This Row],[Брак, шт]]/Таблица6[[#This Row],[Количество, шт]]</f>
        <v>0</v>
      </c>
    </row>
    <row r="244" spans="1:10" ht="14.25" hidden="1">
      <c r="A244" s="234" t="s">
        <v>784</v>
      </c>
      <c r="B244" s="234" t="s">
        <v>805</v>
      </c>
      <c r="C244" s="234">
        <v>3750</v>
      </c>
      <c r="D244" s="234" t="s">
        <v>800</v>
      </c>
      <c r="E244" s="236">
        <v>41181</v>
      </c>
      <c r="F244" s="234">
        <v>47</v>
      </c>
      <c r="G244" s="234">
        <v>1</v>
      </c>
      <c r="H244" s="485">
        <f>Таблица6[[#This Row],[Цена за шт, р]]*Таблица6[[#This Row],[Количество, шт]]</f>
        <v>176250</v>
      </c>
      <c r="I244" s="485">
        <f>Таблица6[[#This Row],[Брак, шт]]*Таблица6[[#This Row],[Цена за шт, р]]</f>
        <v>3750</v>
      </c>
      <c r="J244" s="487">
        <f>Таблица6[[#This Row],[Брак, шт]]/Таблица6[[#This Row],[Количество, шт]]</f>
        <v>2.1276595744680851E-2</v>
      </c>
    </row>
    <row r="245" spans="1:10" ht="14.25" hidden="1">
      <c r="A245" s="234" t="s">
        <v>792</v>
      </c>
      <c r="B245" s="234" t="s">
        <v>788</v>
      </c>
      <c r="C245" s="234">
        <v>900</v>
      </c>
      <c r="D245" s="234" t="s">
        <v>799</v>
      </c>
      <c r="E245" s="236">
        <v>41181</v>
      </c>
      <c r="F245" s="234">
        <v>18</v>
      </c>
      <c r="G245" s="234">
        <v>3</v>
      </c>
      <c r="H245" s="485">
        <f>Таблица6[[#This Row],[Цена за шт, р]]*Таблица6[[#This Row],[Количество, шт]]</f>
        <v>16200</v>
      </c>
      <c r="I245" s="485">
        <f>Таблица6[[#This Row],[Брак, шт]]*Таблица6[[#This Row],[Цена за шт, р]]</f>
        <v>2700</v>
      </c>
      <c r="J245" s="487">
        <f>Таблица6[[#This Row],[Брак, шт]]/Таблица6[[#This Row],[Количество, шт]]</f>
        <v>0.16666666666666666</v>
      </c>
    </row>
    <row r="246" spans="1:10" ht="14.25" hidden="1">
      <c r="A246" s="234" t="s">
        <v>801</v>
      </c>
      <c r="B246" s="234" t="s">
        <v>793</v>
      </c>
      <c r="C246" s="234">
        <v>1500</v>
      </c>
      <c r="D246" s="234" t="s">
        <v>794</v>
      </c>
      <c r="E246" s="235">
        <v>41183</v>
      </c>
      <c r="F246" s="234">
        <v>38</v>
      </c>
      <c r="G246" s="234">
        <v>1</v>
      </c>
      <c r="H246" s="485">
        <f>Таблица6[[#This Row],[Цена за шт, р]]*Таблица6[[#This Row],[Количество, шт]]</f>
        <v>57000</v>
      </c>
      <c r="I246" s="485">
        <f>Таблица6[[#This Row],[Брак, шт]]*Таблица6[[#This Row],[Цена за шт, р]]</f>
        <v>1500</v>
      </c>
      <c r="J246" s="487">
        <f>Таблица6[[#This Row],[Брак, шт]]/Таблица6[[#This Row],[Количество, шт]]</f>
        <v>2.6315789473684209E-2</v>
      </c>
    </row>
    <row r="247" spans="1:10" ht="14.25" hidden="1">
      <c r="A247" s="234" t="s">
        <v>801</v>
      </c>
      <c r="B247" s="234" t="s">
        <v>793</v>
      </c>
      <c r="C247" s="234">
        <v>1600</v>
      </c>
      <c r="D247" s="234" t="s">
        <v>799</v>
      </c>
      <c r="E247" s="236">
        <v>41183</v>
      </c>
      <c r="F247" s="234">
        <v>14</v>
      </c>
      <c r="G247" s="234">
        <v>0</v>
      </c>
      <c r="H247" s="485">
        <f>Таблица6[[#This Row],[Цена за шт, р]]*Таблица6[[#This Row],[Количество, шт]]</f>
        <v>22400</v>
      </c>
      <c r="I247" s="485">
        <f>Таблица6[[#This Row],[Брак, шт]]*Таблица6[[#This Row],[Цена за шт, р]]</f>
        <v>0</v>
      </c>
      <c r="J247" s="487">
        <f>Таблица6[[#This Row],[Брак, шт]]/Таблица6[[#This Row],[Количество, шт]]</f>
        <v>0</v>
      </c>
    </row>
    <row r="248" spans="1:10" ht="14.25" hidden="1">
      <c r="A248" s="234" t="s">
        <v>792</v>
      </c>
      <c r="B248" s="234" t="s">
        <v>793</v>
      </c>
      <c r="C248" s="234">
        <v>1100</v>
      </c>
      <c r="D248" s="234" t="s">
        <v>786</v>
      </c>
      <c r="E248" s="235">
        <v>41186</v>
      </c>
      <c r="F248" s="234">
        <v>40</v>
      </c>
      <c r="G248" s="234">
        <v>3</v>
      </c>
      <c r="H248" s="485">
        <f>Таблица6[[#This Row],[Цена за шт, р]]*Таблица6[[#This Row],[Количество, шт]]</f>
        <v>44000</v>
      </c>
      <c r="I248" s="485">
        <f>Таблица6[[#This Row],[Брак, шт]]*Таблица6[[#This Row],[Цена за шт, р]]</f>
        <v>3300</v>
      </c>
      <c r="J248" s="487">
        <f>Таблица6[[#This Row],[Брак, шт]]/Таблица6[[#This Row],[Количество, шт]]</f>
        <v>7.4999999999999997E-2</v>
      </c>
    </row>
    <row r="249" spans="1:10" ht="14.25" hidden="1">
      <c r="A249" s="234" t="s">
        <v>795</v>
      </c>
      <c r="B249" s="234" t="s">
        <v>790</v>
      </c>
      <c r="C249" s="234">
        <v>3100</v>
      </c>
      <c r="D249" s="234" t="s">
        <v>783</v>
      </c>
      <c r="E249" s="236">
        <v>41188</v>
      </c>
      <c r="F249" s="234">
        <v>27</v>
      </c>
      <c r="G249" s="234">
        <v>1</v>
      </c>
      <c r="H249" s="485">
        <f>Таблица6[[#This Row],[Цена за шт, р]]*Таблица6[[#This Row],[Количество, шт]]</f>
        <v>83700</v>
      </c>
      <c r="I249" s="485">
        <f>Таблица6[[#This Row],[Брак, шт]]*Таблица6[[#This Row],[Цена за шт, р]]</f>
        <v>3100</v>
      </c>
      <c r="J249" s="487">
        <f>Таблица6[[#This Row],[Брак, шт]]/Таблица6[[#This Row],[Количество, шт]]</f>
        <v>3.7037037037037035E-2</v>
      </c>
    </row>
    <row r="250" spans="1:10" ht="14.25" hidden="1">
      <c r="A250" s="234" t="s">
        <v>787</v>
      </c>
      <c r="B250" s="234" t="s">
        <v>790</v>
      </c>
      <c r="C250" s="234">
        <v>2500</v>
      </c>
      <c r="D250" s="234" t="s">
        <v>794</v>
      </c>
      <c r="E250" s="235">
        <v>41189</v>
      </c>
      <c r="F250" s="234">
        <v>18</v>
      </c>
      <c r="G250" s="234">
        <v>1</v>
      </c>
      <c r="H250" s="485">
        <f>Таблица6[[#This Row],[Цена за шт, р]]*Таблица6[[#This Row],[Количество, шт]]</f>
        <v>45000</v>
      </c>
      <c r="I250" s="485">
        <f>Таблица6[[#This Row],[Брак, шт]]*Таблица6[[#This Row],[Цена за шт, р]]</f>
        <v>2500</v>
      </c>
      <c r="J250" s="487">
        <f>Таблица6[[#This Row],[Брак, шт]]/Таблица6[[#This Row],[Количество, шт]]</f>
        <v>5.5555555555555552E-2</v>
      </c>
    </row>
    <row r="251" spans="1:10" ht="14.25" hidden="1">
      <c r="A251" s="234" t="s">
        <v>803</v>
      </c>
      <c r="B251" s="234" t="s">
        <v>788</v>
      </c>
      <c r="C251" s="234">
        <v>1200</v>
      </c>
      <c r="D251" s="234" t="s">
        <v>799</v>
      </c>
      <c r="E251" s="236">
        <v>41189</v>
      </c>
      <c r="F251" s="234">
        <v>20</v>
      </c>
      <c r="G251" s="234">
        <v>4</v>
      </c>
      <c r="H251" s="485">
        <f>Таблица6[[#This Row],[Цена за шт, р]]*Таблица6[[#This Row],[Количество, шт]]</f>
        <v>24000</v>
      </c>
      <c r="I251" s="485">
        <f>Таблица6[[#This Row],[Брак, шт]]*Таблица6[[#This Row],[Цена за шт, р]]</f>
        <v>4800</v>
      </c>
      <c r="J251" s="487">
        <f>Таблица6[[#This Row],[Брак, шт]]/Таблица6[[#This Row],[Количество, шт]]</f>
        <v>0.2</v>
      </c>
    </row>
    <row r="252" spans="1:10" ht="14.25" hidden="1">
      <c r="A252" s="234" t="s">
        <v>791</v>
      </c>
      <c r="B252" s="234" t="s">
        <v>788</v>
      </c>
      <c r="C252" s="234">
        <v>3900</v>
      </c>
      <c r="D252" s="234" t="s">
        <v>783</v>
      </c>
      <c r="E252" s="236">
        <v>41190</v>
      </c>
      <c r="F252" s="234">
        <v>29</v>
      </c>
      <c r="G252" s="234">
        <v>2</v>
      </c>
      <c r="H252" s="485">
        <f>Таблица6[[#This Row],[Цена за шт, р]]*Таблица6[[#This Row],[Количество, шт]]</f>
        <v>113100</v>
      </c>
      <c r="I252" s="485">
        <f>Таблица6[[#This Row],[Брак, шт]]*Таблица6[[#This Row],[Цена за шт, р]]</f>
        <v>7800</v>
      </c>
      <c r="J252" s="487">
        <f>Таблица6[[#This Row],[Брак, шт]]/Таблица6[[#This Row],[Количество, шт]]</f>
        <v>6.8965517241379309E-2</v>
      </c>
    </row>
    <row r="253" spans="1:10" ht="14.25" hidden="1">
      <c r="A253" s="234" t="s">
        <v>795</v>
      </c>
      <c r="B253" s="234" t="s">
        <v>793</v>
      </c>
      <c r="C253" s="234">
        <v>2500</v>
      </c>
      <c r="D253" s="234" t="s">
        <v>794</v>
      </c>
      <c r="E253" s="235">
        <v>41192</v>
      </c>
      <c r="F253" s="234">
        <v>19</v>
      </c>
      <c r="G253" s="234">
        <v>2</v>
      </c>
      <c r="H253" s="485">
        <f>Таблица6[[#This Row],[Цена за шт, р]]*Таблица6[[#This Row],[Количество, шт]]</f>
        <v>47500</v>
      </c>
      <c r="I253" s="485">
        <f>Таблица6[[#This Row],[Брак, шт]]*Таблица6[[#This Row],[Цена за шт, р]]</f>
        <v>5000</v>
      </c>
      <c r="J253" s="487">
        <f>Таблица6[[#This Row],[Брак, шт]]/Таблица6[[#This Row],[Количество, шт]]</f>
        <v>0.10526315789473684</v>
      </c>
    </row>
    <row r="254" spans="1:10" ht="14.25" hidden="1">
      <c r="A254" s="234" t="s">
        <v>791</v>
      </c>
      <c r="B254" s="234" t="s">
        <v>793</v>
      </c>
      <c r="C254" s="234">
        <v>2580</v>
      </c>
      <c r="D254" s="234" t="s">
        <v>794</v>
      </c>
      <c r="E254" s="235">
        <v>41192</v>
      </c>
      <c r="F254" s="234">
        <v>45</v>
      </c>
      <c r="G254" s="234">
        <v>0</v>
      </c>
      <c r="H254" s="485">
        <f>Таблица6[[#This Row],[Цена за шт, р]]*Таблица6[[#This Row],[Количество, шт]]</f>
        <v>116100</v>
      </c>
      <c r="I254" s="485">
        <f>Таблица6[[#This Row],[Брак, шт]]*Таблица6[[#This Row],[Цена за шт, р]]</f>
        <v>0</v>
      </c>
      <c r="J254" s="487">
        <f>Таблица6[[#This Row],[Брак, шт]]/Таблица6[[#This Row],[Количество, шт]]</f>
        <v>0</v>
      </c>
    </row>
    <row r="255" spans="1:10" ht="14.25" hidden="1">
      <c r="A255" s="234" t="s">
        <v>807</v>
      </c>
      <c r="B255" s="234" t="s">
        <v>788</v>
      </c>
      <c r="C255" s="234">
        <v>1890</v>
      </c>
      <c r="D255" s="234" t="s">
        <v>783</v>
      </c>
      <c r="E255" s="236">
        <v>41192</v>
      </c>
      <c r="F255" s="234">
        <v>16</v>
      </c>
      <c r="G255" s="234">
        <v>0</v>
      </c>
      <c r="H255" s="485">
        <f>Таблица6[[#This Row],[Цена за шт, р]]*Таблица6[[#This Row],[Количество, шт]]</f>
        <v>30240</v>
      </c>
      <c r="I255" s="485">
        <f>Таблица6[[#This Row],[Брак, шт]]*Таблица6[[#This Row],[Цена за шт, р]]</f>
        <v>0</v>
      </c>
      <c r="J255" s="487">
        <f>Таблица6[[#This Row],[Брак, шт]]/Таблица6[[#This Row],[Количество, шт]]</f>
        <v>0</v>
      </c>
    </row>
    <row r="256" spans="1:10" ht="14.25" hidden="1">
      <c r="A256" s="234" t="s">
        <v>803</v>
      </c>
      <c r="B256" s="234" t="s">
        <v>788</v>
      </c>
      <c r="C256" s="234">
        <v>1150</v>
      </c>
      <c r="D256" s="234" t="s">
        <v>794</v>
      </c>
      <c r="E256" s="236">
        <v>41193</v>
      </c>
      <c r="F256" s="234">
        <v>46</v>
      </c>
      <c r="G256" s="234">
        <v>4</v>
      </c>
      <c r="H256" s="485">
        <f>Таблица6[[#This Row],[Цена за шт, р]]*Таблица6[[#This Row],[Количество, шт]]</f>
        <v>52900</v>
      </c>
      <c r="I256" s="485">
        <f>Таблица6[[#This Row],[Брак, шт]]*Таблица6[[#This Row],[Цена за шт, р]]</f>
        <v>4600</v>
      </c>
      <c r="J256" s="487">
        <f>Таблица6[[#This Row],[Брак, шт]]/Таблица6[[#This Row],[Количество, шт]]</f>
        <v>8.6956521739130432E-2</v>
      </c>
    </row>
    <row r="257" spans="1:10" ht="14.25" hidden="1">
      <c r="A257" s="234" t="s">
        <v>787</v>
      </c>
      <c r="B257" s="234" t="s">
        <v>798</v>
      </c>
      <c r="C257" s="234">
        <v>2000</v>
      </c>
      <c r="D257" s="234" t="s">
        <v>799</v>
      </c>
      <c r="E257" s="236">
        <v>41193</v>
      </c>
      <c r="F257" s="234">
        <v>26</v>
      </c>
      <c r="G257" s="234">
        <v>4</v>
      </c>
      <c r="H257" s="485">
        <f>Таблица6[[#This Row],[Цена за шт, р]]*Таблица6[[#This Row],[Количество, шт]]</f>
        <v>52000</v>
      </c>
      <c r="I257" s="485">
        <f>Таблица6[[#This Row],[Брак, шт]]*Таблица6[[#This Row],[Цена за шт, р]]</f>
        <v>8000</v>
      </c>
      <c r="J257" s="487">
        <f>Таблица6[[#This Row],[Брак, шт]]/Таблица6[[#This Row],[Количество, шт]]</f>
        <v>0.15384615384615385</v>
      </c>
    </row>
    <row r="258" spans="1:10" ht="14.25" hidden="1">
      <c r="A258" s="234" t="s">
        <v>795</v>
      </c>
      <c r="B258" s="234" t="s">
        <v>793</v>
      </c>
      <c r="C258" s="234">
        <v>2500</v>
      </c>
      <c r="D258" s="234" t="s">
        <v>789</v>
      </c>
      <c r="E258" s="235">
        <v>41195</v>
      </c>
      <c r="F258" s="234">
        <v>47</v>
      </c>
      <c r="G258" s="234">
        <v>4</v>
      </c>
      <c r="H258" s="485">
        <f>Таблица6[[#This Row],[Цена за шт, р]]*Таблица6[[#This Row],[Количество, шт]]</f>
        <v>117500</v>
      </c>
      <c r="I258" s="485">
        <f>Таблица6[[#This Row],[Брак, шт]]*Таблица6[[#This Row],[Цена за шт, р]]</f>
        <v>10000</v>
      </c>
      <c r="J258" s="487">
        <f>Таблица6[[#This Row],[Брак, шт]]/Таблица6[[#This Row],[Количество, шт]]</f>
        <v>8.5106382978723402E-2</v>
      </c>
    </row>
    <row r="259" spans="1:10" ht="14.25" hidden="1">
      <c r="A259" s="234" t="s">
        <v>803</v>
      </c>
      <c r="B259" s="234" t="s">
        <v>793</v>
      </c>
      <c r="C259" s="234">
        <v>780</v>
      </c>
      <c r="D259" s="234" t="s">
        <v>800</v>
      </c>
      <c r="E259" s="236">
        <v>41195</v>
      </c>
      <c r="F259" s="234">
        <v>31</v>
      </c>
      <c r="G259" s="234">
        <v>4</v>
      </c>
      <c r="H259" s="485">
        <f>Таблица6[[#This Row],[Цена за шт, р]]*Таблица6[[#This Row],[Количество, шт]]</f>
        <v>24180</v>
      </c>
      <c r="I259" s="485">
        <f>Таблица6[[#This Row],[Брак, шт]]*Таблица6[[#This Row],[Цена за шт, р]]</f>
        <v>3120</v>
      </c>
      <c r="J259" s="487">
        <f>Таблица6[[#This Row],[Брак, шт]]/Таблица6[[#This Row],[Количество, шт]]</f>
        <v>0.12903225806451613</v>
      </c>
    </row>
    <row r="260" spans="1:10" ht="14.25" hidden="1">
      <c r="A260" s="234" t="s">
        <v>792</v>
      </c>
      <c r="B260" s="234" t="s">
        <v>796</v>
      </c>
      <c r="C260" s="234">
        <v>1950</v>
      </c>
      <c r="D260" s="234" t="s">
        <v>794</v>
      </c>
      <c r="E260" s="235">
        <v>41198</v>
      </c>
      <c r="F260" s="234">
        <v>24</v>
      </c>
      <c r="G260" s="234">
        <v>0</v>
      </c>
      <c r="H260" s="485">
        <f>Таблица6[[#This Row],[Цена за шт, р]]*Таблица6[[#This Row],[Количество, шт]]</f>
        <v>46800</v>
      </c>
      <c r="I260" s="485">
        <f>Таблица6[[#This Row],[Брак, шт]]*Таблица6[[#This Row],[Цена за шт, р]]</f>
        <v>0</v>
      </c>
      <c r="J260" s="487">
        <f>Таблица6[[#This Row],[Брак, шт]]/Таблица6[[#This Row],[Количество, шт]]</f>
        <v>0</v>
      </c>
    </row>
    <row r="261" spans="1:10" ht="14.25" hidden="1">
      <c r="A261" s="234" t="s">
        <v>803</v>
      </c>
      <c r="B261" s="234" t="s">
        <v>788</v>
      </c>
      <c r="C261" s="234">
        <v>1150</v>
      </c>
      <c r="D261" s="234" t="s">
        <v>786</v>
      </c>
      <c r="E261" s="235">
        <v>41202</v>
      </c>
      <c r="F261" s="234">
        <v>31</v>
      </c>
      <c r="G261" s="234">
        <v>1</v>
      </c>
      <c r="H261" s="485">
        <f>Таблица6[[#This Row],[Цена за шт, р]]*Таблица6[[#This Row],[Количество, шт]]</f>
        <v>35650</v>
      </c>
      <c r="I261" s="485">
        <f>Таблица6[[#This Row],[Брак, шт]]*Таблица6[[#This Row],[Цена за шт, р]]</f>
        <v>1150</v>
      </c>
      <c r="J261" s="487">
        <f>Таблица6[[#This Row],[Брак, шт]]/Таблица6[[#This Row],[Количество, шт]]</f>
        <v>3.2258064516129031E-2</v>
      </c>
    </row>
    <row r="262" spans="1:10" ht="14.25" hidden="1">
      <c r="A262" s="234" t="s">
        <v>792</v>
      </c>
      <c r="B262" s="234" t="s">
        <v>802</v>
      </c>
      <c r="C262" s="234">
        <v>1750</v>
      </c>
      <c r="D262" s="234" t="s">
        <v>786</v>
      </c>
      <c r="E262" s="235">
        <v>41203</v>
      </c>
      <c r="F262" s="234">
        <v>40</v>
      </c>
      <c r="G262" s="234">
        <v>0</v>
      </c>
      <c r="H262" s="485">
        <f>Таблица6[[#This Row],[Цена за шт, р]]*Таблица6[[#This Row],[Количество, шт]]</f>
        <v>70000</v>
      </c>
      <c r="I262" s="485">
        <f>Таблица6[[#This Row],[Брак, шт]]*Таблица6[[#This Row],[Цена за шт, р]]</f>
        <v>0</v>
      </c>
      <c r="J262" s="487">
        <f>Таблица6[[#This Row],[Брак, шт]]/Таблица6[[#This Row],[Количество, шт]]</f>
        <v>0</v>
      </c>
    </row>
    <row r="263" spans="1:10" ht="14.25" hidden="1">
      <c r="A263" s="234" t="s">
        <v>795</v>
      </c>
      <c r="B263" s="234" t="s">
        <v>790</v>
      </c>
      <c r="C263" s="234">
        <v>3300</v>
      </c>
      <c r="D263" s="234" t="s">
        <v>789</v>
      </c>
      <c r="E263" s="235">
        <v>41203</v>
      </c>
      <c r="F263" s="234">
        <v>19</v>
      </c>
      <c r="G263" s="234">
        <v>0</v>
      </c>
      <c r="H263" s="485">
        <f>Таблица6[[#This Row],[Цена за шт, р]]*Таблица6[[#This Row],[Количество, шт]]</f>
        <v>62700</v>
      </c>
      <c r="I263" s="485">
        <f>Таблица6[[#This Row],[Брак, шт]]*Таблица6[[#This Row],[Цена за шт, р]]</f>
        <v>0</v>
      </c>
      <c r="J263" s="487">
        <f>Таблица6[[#This Row],[Брак, шт]]/Таблица6[[#This Row],[Количество, шт]]</f>
        <v>0</v>
      </c>
    </row>
    <row r="264" spans="1:10" ht="14.25" hidden="1">
      <c r="A264" s="234" t="s">
        <v>781</v>
      </c>
      <c r="B264" s="234" t="s">
        <v>782</v>
      </c>
      <c r="C264" s="234">
        <v>3880</v>
      </c>
      <c r="D264" s="234" t="s">
        <v>794</v>
      </c>
      <c r="E264" s="235">
        <v>41208</v>
      </c>
      <c r="F264" s="234">
        <v>12</v>
      </c>
      <c r="G264" s="234">
        <v>4</v>
      </c>
      <c r="H264" s="485">
        <f>Таблица6[[#This Row],[Цена за шт, р]]*Таблица6[[#This Row],[Количество, шт]]</f>
        <v>46560</v>
      </c>
      <c r="I264" s="485">
        <f>Таблица6[[#This Row],[Брак, шт]]*Таблица6[[#This Row],[Цена за шт, р]]</f>
        <v>15520</v>
      </c>
      <c r="J264" s="487">
        <f>Таблица6[[#This Row],[Брак, шт]]/Таблица6[[#This Row],[Количество, шт]]</f>
        <v>0.33333333333333331</v>
      </c>
    </row>
    <row r="265" spans="1:10" ht="14.25" hidden="1">
      <c r="A265" s="234" t="s">
        <v>791</v>
      </c>
      <c r="B265" s="234" t="s">
        <v>793</v>
      </c>
      <c r="C265" s="234">
        <v>2600</v>
      </c>
      <c r="D265" s="234" t="s">
        <v>789</v>
      </c>
      <c r="E265" s="235">
        <v>41210</v>
      </c>
      <c r="F265" s="234">
        <v>10</v>
      </c>
      <c r="G265" s="234">
        <v>2</v>
      </c>
      <c r="H265" s="485">
        <f>Таблица6[[#This Row],[Цена за шт, р]]*Таблица6[[#This Row],[Количество, шт]]</f>
        <v>26000</v>
      </c>
      <c r="I265" s="485">
        <f>Таблица6[[#This Row],[Брак, шт]]*Таблица6[[#This Row],[Цена за шт, р]]</f>
        <v>5200</v>
      </c>
      <c r="J265" s="487">
        <f>Таблица6[[#This Row],[Брак, шт]]/Таблица6[[#This Row],[Количество, шт]]</f>
        <v>0.2</v>
      </c>
    </row>
    <row r="266" spans="1:10" ht="14.25" hidden="1">
      <c r="A266" s="234" t="s">
        <v>781</v>
      </c>
      <c r="B266" s="234" t="s">
        <v>788</v>
      </c>
      <c r="C266" s="234">
        <v>4300</v>
      </c>
      <c r="D266" s="234" t="s">
        <v>800</v>
      </c>
      <c r="E266" s="236">
        <v>41210</v>
      </c>
      <c r="F266" s="234">
        <v>36</v>
      </c>
      <c r="G266" s="234">
        <v>3</v>
      </c>
      <c r="H266" s="485">
        <f>Таблица6[[#This Row],[Цена за шт, р]]*Таблица6[[#This Row],[Количество, шт]]</f>
        <v>154800</v>
      </c>
      <c r="I266" s="485">
        <f>Таблица6[[#This Row],[Брак, шт]]*Таблица6[[#This Row],[Цена за шт, р]]</f>
        <v>12900</v>
      </c>
      <c r="J266" s="487">
        <f>Таблица6[[#This Row],[Брак, шт]]/Таблица6[[#This Row],[Количество, шт]]</f>
        <v>8.3333333333333329E-2</v>
      </c>
    </row>
    <row r="267" spans="1:10" ht="14.25" hidden="1">
      <c r="A267" s="234" t="s">
        <v>787</v>
      </c>
      <c r="B267" s="234" t="s">
        <v>797</v>
      </c>
      <c r="C267" s="234">
        <v>1680</v>
      </c>
      <c r="D267" s="234" t="s">
        <v>789</v>
      </c>
      <c r="E267" s="235">
        <v>41211</v>
      </c>
      <c r="F267" s="234">
        <v>31</v>
      </c>
      <c r="G267" s="234">
        <v>3</v>
      </c>
      <c r="H267" s="485">
        <f>Таблица6[[#This Row],[Цена за шт, р]]*Таблица6[[#This Row],[Количество, шт]]</f>
        <v>52080</v>
      </c>
      <c r="I267" s="485">
        <f>Таблица6[[#This Row],[Брак, шт]]*Таблица6[[#This Row],[Цена за шт, р]]</f>
        <v>5040</v>
      </c>
      <c r="J267" s="487">
        <f>Таблица6[[#This Row],[Брак, шт]]/Таблица6[[#This Row],[Количество, шт]]</f>
        <v>9.6774193548387094E-2</v>
      </c>
    </row>
    <row r="268" spans="1:10" ht="14.25" hidden="1">
      <c r="A268" s="234" t="s">
        <v>784</v>
      </c>
      <c r="B268" s="234" t="s">
        <v>782</v>
      </c>
      <c r="C268" s="234">
        <v>4700</v>
      </c>
      <c r="D268" s="234" t="s">
        <v>800</v>
      </c>
      <c r="E268" s="236">
        <v>41211</v>
      </c>
      <c r="F268" s="234">
        <v>34</v>
      </c>
      <c r="G268" s="234">
        <v>1</v>
      </c>
      <c r="H268" s="485">
        <f>Таблица6[[#This Row],[Цена за шт, р]]*Таблица6[[#This Row],[Количество, шт]]</f>
        <v>159800</v>
      </c>
      <c r="I268" s="485">
        <f>Таблица6[[#This Row],[Брак, шт]]*Таблица6[[#This Row],[Цена за шт, р]]</f>
        <v>4700</v>
      </c>
      <c r="J268" s="487">
        <f>Таблица6[[#This Row],[Брак, шт]]/Таблица6[[#This Row],[Количество, шт]]</f>
        <v>2.9411764705882353E-2</v>
      </c>
    </row>
    <row r="269" spans="1:10" ht="14.25" hidden="1">
      <c r="A269" s="234" t="s">
        <v>784</v>
      </c>
      <c r="B269" s="234" t="s">
        <v>782</v>
      </c>
      <c r="C269" s="234">
        <v>4700</v>
      </c>
      <c r="D269" s="234" t="s">
        <v>786</v>
      </c>
      <c r="E269" s="235">
        <v>41216</v>
      </c>
      <c r="F269" s="234">
        <v>49</v>
      </c>
      <c r="G269" s="234">
        <v>0</v>
      </c>
      <c r="H269" s="485">
        <f>Таблица6[[#This Row],[Цена за шт, р]]*Таблица6[[#This Row],[Количество, шт]]</f>
        <v>230300</v>
      </c>
      <c r="I269" s="485">
        <f>Таблица6[[#This Row],[Брак, шт]]*Таблица6[[#This Row],[Цена за шт, р]]</f>
        <v>0</v>
      </c>
      <c r="J269" s="487">
        <f>Таблица6[[#This Row],[Брак, шт]]/Таблица6[[#This Row],[Количество, шт]]</f>
        <v>0</v>
      </c>
    </row>
    <row r="270" spans="1:10" ht="14.25" hidden="1">
      <c r="A270" s="234" t="s">
        <v>784</v>
      </c>
      <c r="B270" s="234" t="s">
        <v>808</v>
      </c>
      <c r="C270" s="234">
        <v>4580</v>
      </c>
      <c r="D270" s="234" t="s">
        <v>799</v>
      </c>
      <c r="E270" s="236">
        <v>41216</v>
      </c>
      <c r="F270" s="234">
        <v>44</v>
      </c>
      <c r="G270" s="234">
        <v>3</v>
      </c>
      <c r="H270" s="485">
        <f>Таблица6[[#This Row],[Цена за шт, р]]*Таблица6[[#This Row],[Количество, шт]]</f>
        <v>201520</v>
      </c>
      <c r="I270" s="485">
        <f>Таблица6[[#This Row],[Брак, шт]]*Таблица6[[#This Row],[Цена за шт, р]]</f>
        <v>13740</v>
      </c>
      <c r="J270" s="487">
        <f>Таблица6[[#This Row],[Брак, шт]]/Таблица6[[#This Row],[Количество, шт]]</f>
        <v>6.8181818181818177E-2</v>
      </c>
    </row>
    <row r="271" spans="1:10" ht="14.25" hidden="1">
      <c r="A271" s="234" t="s">
        <v>806</v>
      </c>
      <c r="B271" s="234" t="s">
        <v>790</v>
      </c>
      <c r="C271" s="234">
        <v>1250</v>
      </c>
      <c r="D271" s="234" t="s">
        <v>786</v>
      </c>
      <c r="E271" s="235">
        <v>41217</v>
      </c>
      <c r="F271" s="234">
        <v>47</v>
      </c>
      <c r="G271" s="234">
        <v>0</v>
      </c>
      <c r="H271" s="485">
        <f>Таблица6[[#This Row],[Цена за шт, р]]*Таблица6[[#This Row],[Количество, шт]]</f>
        <v>58750</v>
      </c>
      <c r="I271" s="485">
        <f>Таблица6[[#This Row],[Брак, шт]]*Таблица6[[#This Row],[Цена за шт, р]]</f>
        <v>0</v>
      </c>
      <c r="J271" s="487">
        <f>Таблица6[[#This Row],[Брак, шт]]/Таблица6[[#This Row],[Количество, шт]]</f>
        <v>0</v>
      </c>
    </row>
    <row r="272" spans="1:10" ht="14.25" hidden="1">
      <c r="A272" s="234" t="s">
        <v>781</v>
      </c>
      <c r="B272" s="234" t="s">
        <v>798</v>
      </c>
      <c r="C272" s="234">
        <v>4100</v>
      </c>
      <c r="D272" s="234" t="s">
        <v>799</v>
      </c>
      <c r="E272" s="236">
        <v>41218</v>
      </c>
      <c r="F272" s="234">
        <v>17</v>
      </c>
      <c r="G272" s="234">
        <v>2</v>
      </c>
      <c r="H272" s="485">
        <f>Таблица6[[#This Row],[Цена за шт, р]]*Таблица6[[#This Row],[Количество, шт]]</f>
        <v>69700</v>
      </c>
      <c r="I272" s="485">
        <f>Таблица6[[#This Row],[Брак, шт]]*Таблица6[[#This Row],[Цена за шт, р]]</f>
        <v>8200</v>
      </c>
      <c r="J272" s="487">
        <f>Таблица6[[#This Row],[Брак, шт]]/Таблица6[[#This Row],[Количество, шт]]</f>
        <v>0.11764705882352941</v>
      </c>
    </row>
    <row r="273" spans="1:10" ht="14.25" hidden="1">
      <c r="A273" s="234" t="s">
        <v>804</v>
      </c>
      <c r="B273" s="234" t="s">
        <v>797</v>
      </c>
      <c r="C273" s="234">
        <v>4590</v>
      </c>
      <c r="D273" s="234" t="s">
        <v>799</v>
      </c>
      <c r="E273" s="236">
        <v>41219</v>
      </c>
      <c r="F273" s="234">
        <v>19</v>
      </c>
      <c r="G273" s="234">
        <v>4</v>
      </c>
      <c r="H273" s="485">
        <f>Таблица6[[#This Row],[Цена за шт, р]]*Таблица6[[#This Row],[Количество, шт]]</f>
        <v>87210</v>
      </c>
      <c r="I273" s="485">
        <f>Таблица6[[#This Row],[Брак, шт]]*Таблица6[[#This Row],[Цена за шт, р]]</f>
        <v>18360</v>
      </c>
      <c r="J273" s="487">
        <f>Таблица6[[#This Row],[Брак, шт]]/Таблица6[[#This Row],[Количество, шт]]</f>
        <v>0.21052631578947367</v>
      </c>
    </row>
    <row r="274" spans="1:10" ht="14.25" hidden="1">
      <c r="A274" s="234" t="s">
        <v>791</v>
      </c>
      <c r="B274" s="234" t="s">
        <v>793</v>
      </c>
      <c r="C274" s="234">
        <v>2540</v>
      </c>
      <c r="D274" s="234" t="s">
        <v>786</v>
      </c>
      <c r="E274" s="235">
        <v>41221</v>
      </c>
      <c r="F274" s="234">
        <v>39</v>
      </c>
      <c r="G274" s="234">
        <v>0</v>
      </c>
      <c r="H274" s="485">
        <f>Таблица6[[#This Row],[Цена за шт, р]]*Таблица6[[#This Row],[Количество, шт]]</f>
        <v>99060</v>
      </c>
      <c r="I274" s="485">
        <f>Таблица6[[#This Row],[Брак, шт]]*Таблица6[[#This Row],[Цена за шт, р]]</f>
        <v>0</v>
      </c>
      <c r="J274" s="487">
        <f>Таблица6[[#This Row],[Брак, шт]]/Таблица6[[#This Row],[Количество, шт]]</f>
        <v>0</v>
      </c>
    </row>
    <row r="275" spans="1:10" ht="14.25" hidden="1">
      <c r="A275" s="234" t="s">
        <v>787</v>
      </c>
      <c r="B275" s="234" t="s">
        <v>797</v>
      </c>
      <c r="C275" s="234">
        <v>1560</v>
      </c>
      <c r="D275" s="234" t="s">
        <v>794</v>
      </c>
      <c r="E275" s="235">
        <v>41221</v>
      </c>
      <c r="F275" s="234">
        <v>30</v>
      </c>
      <c r="G275" s="234">
        <v>2</v>
      </c>
      <c r="H275" s="485">
        <f>Таблица6[[#This Row],[Цена за шт, р]]*Таблица6[[#This Row],[Количество, шт]]</f>
        <v>46800</v>
      </c>
      <c r="I275" s="485">
        <f>Таблица6[[#This Row],[Брак, шт]]*Таблица6[[#This Row],[Цена за шт, р]]</f>
        <v>3120</v>
      </c>
      <c r="J275" s="487">
        <f>Таблица6[[#This Row],[Брак, шт]]/Таблица6[[#This Row],[Количество, шт]]</f>
        <v>6.6666666666666666E-2</v>
      </c>
    </row>
    <row r="276" spans="1:10" ht="14.25" hidden="1">
      <c r="A276" s="234" t="s">
        <v>784</v>
      </c>
      <c r="B276" s="234" t="s">
        <v>805</v>
      </c>
      <c r="C276" s="234">
        <v>3750</v>
      </c>
      <c r="D276" s="234" t="s">
        <v>786</v>
      </c>
      <c r="E276" s="235">
        <v>41222</v>
      </c>
      <c r="F276" s="234">
        <v>41</v>
      </c>
      <c r="G276" s="234">
        <v>3</v>
      </c>
      <c r="H276" s="485">
        <f>Таблица6[[#This Row],[Цена за шт, р]]*Таблица6[[#This Row],[Количество, шт]]</f>
        <v>153750</v>
      </c>
      <c r="I276" s="485">
        <f>Таблица6[[#This Row],[Брак, шт]]*Таблица6[[#This Row],[Цена за шт, р]]</f>
        <v>11250</v>
      </c>
      <c r="J276" s="487">
        <f>Таблица6[[#This Row],[Брак, шт]]/Таблица6[[#This Row],[Количество, шт]]</f>
        <v>7.3170731707317069E-2</v>
      </c>
    </row>
    <row r="277" spans="1:10" ht="14.25" hidden="1">
      <c r="A277" s="234" t="s">
        <v>795</v>
      </c>
      <c r="B277" s="234" t="s">
        <v>802</v>
      </c>
      <c r="C277" s="234">
        <v>3250</v>
      </c>
      <c r="D277" s="234" t="s">
        <v>794</v>
      </c>
      <c r="E277" s="235">
        <v>41222</v>
      </c>
      <c r="F277" s="234">
        <v>17</v>
      </c>
      <c r="G277" s="234">
        <v>2</v>
      </c>
      <c r="H277" s="485">
        <f>Таблица6[[#This Row],[Цена за шт, р]]*Таблица6[[#This Row],[Количество, шт]]</f>
        <v>55250</v>
      </c>
      <c r="I277" s="485">
        <f>Таблица6[[#This Row],[Брак, шт]]*Таблица6[[#This Row],[Цена за шт, р]]</f>
        <v>6500</v>
      </c>
      <c r="J277" s="487">
        <f>Таблица6[[#This Row],[Брак, шт]]/Таблица6[[#This Row],[Количество, шт]]</f>
        <v>0.11764705882352941</v>
      </c>
    </row>
    <row r="278" spans="1:10" ht="14.25" hidden="1">
      <c r="A278" s="234" t="s">
        <v>791</v>
      </c>
      <c r="B278" s="234" t="s">
        <v>797</v>
      </c>
      <c r="C278" s="234">
        <v>2150</v>
      </c>
      <c r="D278" s="234" t="s">
        <v>786</v>
      </c>
      <c r="E278" s="235">
        <v>41224</v>
      </c>
      <c r="F278" s="234">
        <v>18</v>
      </c>
      <c r="G278" s="234">
        <v>2</v>
      </c>
      <c r="H278" s="485">
        <f>Таблица6[[#This Row],[Цена за шт, р]]*Таблица6[[#This Row],[Количество, шт]]</f>
        <v>38700</v>
      </c>
      <c r="I278" s="485">
        <f>Таблица6[[#This Row],[Брак, шт]]*Таблица6[[#This Row],[Цена за шт, р]]</f>
        <v>4300</v>
      </c>
      <c r="J278" s="487">
        <f>Таблица6[[#This Row],[Брак, шт]]/Таблица6[[#This Row],[Количество, шт]]</f>
        <v>0.1111111111111111</v>
      </c>
    </row>
    <row r="279" spans="1:10" ht="14.25" hidden="1">
      <c r="A279" s="234" t="s">
        <v>801</v>
      </c>
      <c r="B279" s="234" t="s">
        <v>802</v>
      </c>
      <c r="C279" s="234">
        <v>1280</v>
      </c>
      <c r="D279" s="234" t="s">
        <v>786</v>
      </c>
      <c r="E279" s="235">
        <v>41225</v>
      </c>
      <c r="F279" s="234">
        <v>21</v>
      </c>
      <c r="G279" s="234">
        <v>0</v>
      </c>
      <c r="H279" s="485">
        <f>Таблица6[[#This Row],[Цена за шт, р]]*Таблица6[[#This Row],[Количество, шт]]</f>
        <v>26880</v>
      </c>
      <c r="I279" s="485">
        <f>Таблица6[[#This Row],[Брак, шт]]*Таблица6[[#This Row],[Цена за шт, р]]</f>
        <v>0</v>
      </c>
      <c r="J279" s="487">
        <f>Таблица6[[#This Row],[Брак, шт]]/Таблица6[[#This Row],[Количество, шт]]</f>
        <v>0</v>
      </c>
    </row>
    <row r="280" spans="1:10" ht="14.25" hidden="1">
      <c r="A280" s="234" t="s">
        <v>787</v>
      </c>
      <c r="B280" s="234" t="s">
        <v>793</v>
      </c>
      <c r="C280" s="234">
        <v>1650</v>
      </c>
      <c r="D280" s="234" t="s">
        <v>786</v>
      </c>
      <c r="E280" s="235">
        <v>41226</v>
      </c>
      <c r="F280" s="234">
        <v>39</v>
      </c>
      <c r="G280" s="234">
        <v>3</v>
      </c>
      <c r="H280" s="485">
        <f>Таблица6[[#This Row],[Цена за шт, р]]*Таблица6[[#This Row],[Количество, шт]]</f>
        <v>64350</v>
      </c>
      <c r="I280" s="485">
        <f>Таблица6[[#This Row],[Брак, шт]]*Таблица6[[#This Row],[Цена за шт, р]]</f>
        <v>4950</v>
      </c>
      <c r="J280" s="487">
        <f>Таблица6[[#This Row],[Брак, шт]]/Таблица6[[#This Row],[Количество, шт]]</f>
        <v>7.6923076923076927E-2</v>
      </c>
    </row>
    <row r="281" spans="1:10" ht="14.25" hidden="1">
      <c r="A281" s="234" t="s">
        <v>791</v>
      </c>
      <c r="B281" s="234" t="s">
        <v>798</v>
      </c>
      <c r="C281" s="234">
        <v>1790</v>
      </c>
      <c r="D281" s="234" t="s">
        <v>783</v>
      </c>
      <c r="E281" s="236">
        <v>41226</v>
      </c>
      <c r="F281" s="234">
        <v>14</v>
      </c>
      <c r="G281" s="234">
        <v>4</v>
      </c>
      <c r="H281" s="485">
        <f>Таблица6[[#This Row],[Цена за шт, р]]*Таблица6[[#This Row],[Количество, шт]]</f>
        <v>25060</v>
      </c>
      <c r="I281" s="485">
        <f>Таблица6[[#This Row],[Брак, шт]]*Таблица6[[#This Row],[Цена за шт, р]]</f>
        <v>7160</v>
      </c>
      <c r="J281" s="487">
        <f>Таблица6[[#This Row],[Брак, шт]]/Таблица6[[#This Row],[Количество, шт]]</f>
        <v>0.2857142857142857</v>
      </c>
    </row>
    <row r="282" spans="1:10" ht="14.25" hidden="1">
      <c r="A282" s="234" t="s">
        <v>804</v>
      </c>
      <c r="B282" s="234" t="s">
        <v>797</v>
      </c>
      <c r="C282" s="234">
        <v>4590</v>
      </c>
      <c r="D282" s="234" t="s">
        <v>800</v>
      </c>
      <c r="E282" s="236">
        <v>41228</v>
      </c>
      <c r="F282" s="234">
        <v>27</v>
      </c>
      <c r="G282" s="234">
        <v>2</v>
      </c>
      <c r="H282" s="485">
        <f>Таблица6[[#This Row],[Цена за шт, р]]*Таблица6[[#This Row],[Количество, шт]]</f>
        <v>123930</v>
      </c>
      <c r="I282" s="485">
        <f>Таблица6[[#This Row],[Брак, шт]]*Таблица6[[#This Row],[Цена за шт, р]]</f>
        <v>9180</v>
      </c>
      <c r="J282" s="487">
        <f>Таблица6[[#This Row],[Брак, шт]]/Таблица6[[#This Row],[Количество, шт]]</f>
        <v>7.407407407407407E-2</v>
      </c>
    </row>
    <row r="283" spans="1:10" ht="14.25" hidden="1">
      <c r="A283" s="234" t="s">
        <v>795</v>
      </c>
      <c r="B283" s="234" t="s">
        <v>797</v>
      </c>
      <c r="C283" s="234">
        <v>2390</v>
      </c>
      <c r="D283" s="234" t="s">
        <v>783</v>
      </c>
      <c r="E283" s="236">
        <v>41235</v>
      </c>
      <c r="F283" s="234">
        <v>50</v>
      </c>
      <c r="G283" s="234">
        <v>0</v>
      </c>
      <c r="H283" s="485">
        <f>Таблица6[[#This Row],[Цена за шт, р]]*Таблица6[[#This Row],[Количество, шт]]</f>
        <v>119500</v>
      </c>
      <c r="I283" s="485">
        <f>Таблица6[[#This Row],[Брак, шт]]*Таблица6[[#This Row],[Цена за шт, р]]</f>
        <v>0</v>
      </c>
      <c r="J283" s="487">
        <f>Таблица6[[#This Row],[Брак, шт]]/Таблица6[[#This Row],[Количество, шт]]</f>
        <v>0</v>
      </c>
    </row>
    <row r="284" spans="1:10" ht="14.25" hidden="1">
      <c r="A284" s="234" t="s">
        <v>781</v>
      </c>
      <c r="B284" s="234" t="s">
        <v>793</v>
      </c>
      <c r="C284" s="234">
        <v>2900</v>
      </c>
      <c r="D284" s="234" t="s">
        <v>799</v>
      </c>
      <c r="E284" s="236">
        <v>41236</v>
      </c>
      <c r="F284" s="234">
        <v>36</v>
      </c>
      <c r="G284" s="234">
        <v>3</v>
      </c>
      <c r="H284" s="485">
        <f>Таблица6[[#This Row],[Цена за шт, р]]*Таблица6[[#This Row],[Количество, шт]]</f>
        <v>104400</v>
      </c>
      <c r="I284" s="485">
        <f>Таблица6[[#This Row],[Брак, шт]]*Таблица6[[#This Row],[Цена за шт, р]]</f>
        <v>8700</v>
      </c>
      <c r="J284" s="487">
        <f>Таблица6[[#This Row],[Брак, шт]]/Таблица6[[#This Row],[Количество, шт]]</f>
        <v>8.3333333333333329E-2</v>
      </c>
    </row>
    <row r="285" spans="1:10" ht="14.25" hidden="1">
      <c r="A285" s="234" t="s">
        <v>795</v>
      </c>
      <c r="B285" s="234" t="s">
        <v>788</v>
      </c>
      <c r="C285" s="234">
        <v>1370</v>
      </c>
      <c r="D285" s="234" t="s">
        <v>783</v>
      </c>
      <c r="E285" s="236">
        <v>41238</v>
      </c>
      <c r="F285" s="234">
        <v>38</v>
      </c>
      <c r="G285" s="234">
        <v>4</v>
      </c>
      <c r="H285" s="485">
        <f>Таблица6[[#This Row],[Цена за шт, р]]*Таблица6[[#This Row],[Количество, шт]]</f>
        <v>52060</v>
      </c>
      <c r="I285" s="485">
        <f>Таблица6[[#This Row],[Брак, шт]]*Таблица6[[#This Row],[Цена за шт, р]]</f>
        <v>5480</v>
      </c>
      <c r="J285" s="487">
        <f>Таблица6[[#This Row],[Брак, шт]]/Таблица6[[#This Row],[Количество, шт]]</f>
        <v>0.10526315789473684</v>
      </c>
    </row>
    <row r="286" spans="1:10" ht="14.25" hidden="1">
      <c r="A286" s="234" t="s">
        <v>791</v>
      </c>
      <c r="B286" s="234" t="s">
        <v>788</v>
      </c>
      <c r="C286" s="234">
        <v>3900</v>
      </c>
      <c r="D286" s="234" t="s">
        <v>799</v>
      </c>
      <c r="E286" s="236">
        <v>41238</v>
      </c>
      <c r="F286" s="234">
        <v>41</v>
      </c>
      <c r="G286" s="234">
        <v>0</v>
      </c>
      <c r="H286" s="485">
        <f>Таблица6[[#This Row],[Цена за шт, р]]*Таблица6[[#This Row],[Количество, шт]]</f>
        <v>159900</v>
      </c>
      <c r="I286" s="485">
        <f>Таблица6[[#This Row],[Брак, шт]]*Таблица6[[#This Row],[Цена за шт, р]]</f>
        <v>0</v>
      </c>
      <c r="J286" s="487">
        <f>Таблица6[[#This Row],[Брак, шт]]/Таблица6[[#This Row],[Количество, шт]]</f>
        <v>0</v>
      </c>
    </row>
    <row r="287" spans="1:10" ht="14.25" hidden="1">
      <c r="A287" s="234" t="s">
        <v>784</v>
      </c>
      <c r="B287" s="234" t="s">
        <v>782</v>
      </c>
      <c r="C287" s="234">
        <v>4750</v>
      </c>
      <c r="D287" s="234" t="s">
        <v>799</v>
      </c>
      <c r="E287" s="236">
        <v>41239</v>
      </c>
      <c r="F287" s="234">
        <v>10</v>
      </c>
      <c r="G287" s="234">
        <v>3</v>
      </c>
      <c r="H287" s="485">
        <f>Таблица6[[#This Row],[Цена за шт, р]]*Таблица6[[#This Row],[Количество, шт]]</f>
        <v>47500</v>
      </c>
      <c r="I287" s="485">
        <f>Таблица6[[#This Row],[Брак, шт]]*Таблица6[[#This Row],[Цена за шт, р]]</f>
        <v>14250</v>
      </c>
      <c r="J287" s="487">
        <f>Таблица6[[#This Row],[Брак, шт]]/Таблица6[[#This Row],[Количество, шт]]</f>
        <v>0.3</v>
      </c>
    </row>
    <row r="288" spans="1:10" ht="14.25" hidden="1">
      <c r="A288" s="234" t="s">
        <v>781</v>
      </c>
      <c r="B288" s="234" t="s">
        <v>798</v>
      </c>
      <c r="C288" s="234">
        <v>4100</v>
      </c>
      <c r="D288" s="234" t="s">
        <v>789</v>
      </c>
      <c r="E288" s="235">
        <v>41241</v>
      </c>
      <c r="F288" s="234">
        <v>18</v>
      </c>
      <c r="G288" s="234">
        <v>1</v>
      </c>
      <c r="H288" s="485">
        <f>Таблица6[[#This Row],[Цена за шт, р]]*Таблица6[[#This Row],[Количество, шт]]</f>
        <v>73800</v>
      </c>
      <c r="I288" s="485">
        <f>Таблица6[[#This Row],[Брак, шт]]*Таблица6[[#This Row],[Цена за шт, р]]</f>
        <v>4100</v>
      </c>
      <c r="J288" s="487">
        <f>Таблица6[[#This Row],[Брак, шт]]/Таблица6[[#This Row],[Количество, шт]]</f>
        <v>5.5555555555555552E-2</v>
      </c>
    </row>
    <row r="289" spans="1:10" ht="14.25" hidden="1">
      <c r="A289" s="234" t="s">
        <v>784</v>
      </c>
      <c r="B289" s="234" t="s">
        <v>808</v>
      </c>
      <c r="C289" s="234">
        <v>4500</v>
      </c>
      <c r="D289" s="234" t="s">
        <v>786</v>
      </c>
      <c r="E289" s="235">
        <v>41242</v>
      </c>
      <c r="F289" s="234">
        <v>28</v>
      </c>
      <c r="G289" s="234">
        <v>3</v>
      </c>
      <c r="H289" s="485">
        <f>Таблица6[[#This Row],[Цена за шт, р]]*Таблица6[[#This Row],[Количество, шт]]</f>
        <v>126000</v>
      </c>
      <c r="I289" s="485">
        <f>Таблица6[[#This Row],[Брак, шт]]*Таблица6[[#This Row],[Цена за шт, р]]</f>
        <v>13500</v>
      </c>
      <c r="J289" s="487">
        <f>Таблица6[[#This Row],[Брак, шт]]/Таблица6[[#This Row],[Количество, шт]]</f>
        <v>0.10714285714285714</v>
      </c>
    </row>
    <row r="290" spans="1:10" ht="14.25" hidden="1">
      <c r="A290" s="234" t="s">
        <v>795</v>
      </c>
      <c r="B290" s="234" t="s">
        <v>798</v>
      </c>
      <c r="C290" s="234">
        <v>1990</v>
      </c>
      <c r="D290" s="234" t="s">
        <v>786</v>
      </c>
      <c r="E290" s="235">
        <v>41244</v>
      </c>
      <c r="F290" s="234">
        <v>18</v>
      </c>
      <c r="G290" s="234">
        <v>0</v>
      </c>
      <c r="H290" s="485">
        <f>Таблица6[[#This Row],[Цена за шт, р]]*Таблица6[[#This Row],[Количество, шт]]</f>
        <v>35820</v>
      </c>
      <c r="I290" s="485">
        <f>Таблица6[[#This Row],[Брак, шт]]*Таблица6[[#This Row],[Цена за шт, р]]</f>
        <v>0</v>
      </c>
      <c r="J290" s="487">
        <f>Таблица6[[#This Row],[Брак, шт]]/Таблица6[[#This Row],[Количество, шт]]</f>
        <v>0</v>
      </c>
    </row>
    <row r="291" spans="1:10" ht="14.25" hidden="1">
      <c r="A291" s="234" t="s">
        <v>792</v>
      </c>
      <c r="B291" s="234" t="s">
        <v>802</v>
      </c>
      <c r="C291" s="234">
        <v>1800</v>
      </c>
      <c r="D291" s="234" t="s">
        <v>789</v>
      </c>
      <c r="E291" s="235">
        <v>41244</v>
      </c>
      <c r="F291" s="234">
        <v>44</v>
      </c>
      <c r="G291" s="234">
        <v>1</v>
      </c>
      <c r="H291" s="485">
        <f>Таблица6[[#This Row],[Цена за шт, р]]*Таблица6[[#This Row],[Количество, шт]]</f>
        <v>79200</v>
      </c>
      <c r="I291" s="485">
        <f>Таблица6[[#This Row],[Брак, шт]]*Таблица6[[#This Row],[Цена за шт, р]]</f>
        <v>1800</v>
      </c>
      <c r="J291" s="487">
        <f>Таблица6[[#This Row],[Брак, шт]]/Таблица6[[#This Row],[Количество, шт]]</f>
        <v>2.2727272727272728E-2</v>
      </c>
    </row>
    <row r="292" spans="1:10" ht="14.25" hidden="1">
      <c r="A292" s="234" t="s">
        <v>806</v>
      </c>
      <c r="B292" s="234" t="s">
        <v>790</v>
      </c>
      <c r="C292" s="234">
        <v>1250</v>
      </c>
      <c r="D292" s="234" t="s">
        <v>783</v>
      </c>
      <c r="E292" s="236">
        <v>41244</v>
      </c>
      <c r="F292" s="234">
        <v>13</v>
      </c>
      <c r="G292" s="234">
        <v>0</v>
      </c>
      <c r="H292" s="485">
        <f>Таблица6[[#This Row],[Цена за шт, р]]*Таблица6[[#This Row],[Количество, шт]]</f>
        <v>16250</v>
      </c>
      <c r="I292" s="485">
        <f>Таблица6[[#This Row],[Брак, шт]]*Таблица6[[#This Row],[Цена за шт, р]]</f>
        <v>0</v>
      </c>
      <c r="J292" s="487">
        <f>Таблица6[[#This Row],[Брак, шт]]/Таблица6[[#This Row],[Количество, шт]]</f>
        <v>0</v>
      </c>
    </row>
    <row r="293" spans="1:10" ht="14.25" hidden="1">
      <c r="A293" s="234" t="s">
        <v>795</v>
      </c>
      <c r="B293" s="234" t="s">
        <v>796</v>
      </c>
      <c r="C293" s="234">
        <v>4800</v>
      </c>
      <c r="D293" s="234" t="s">
        <v>783</v>
      </c>
      <c r="E293" s="236">
        <v>41244</v>
      </c>
      <c r="F293" s="234">
        <v>48</v>
      </c>
      <c r="G293" s="234">
        <v>3</v>
      </c>
      <c r="H293" s="485">
        <f>Таблица6[[#This Row],[Цена за шт, р]]*Таблица6[[#This Row],[Количество, шт]]</f>
        <v>230400</v>
      </c>
      <c r="I293" s="485">
        <f>Таблица6[[#This Row],[Брак, шт]]*Таблица6[[#This Row],[Цена за шт, р]]</f>
        <v>14400</v>
      </c>
      <c r="J293" s="487">
        <f>Таблица6[[#This Row],[Брак, шт]]/Таблица6[[#This Row],[Количество, шт]]</f>
        <v>6.25E-2</v>
      </c>
    </row>
    <row r="294" spans="1:10" ht="14.25" hidden="1">
      <c r="A294" s="234" t="s">
        <v>791</v>
      </c>
      <c r="B294" s="234" t="s">
        <v>788</v>
      </c>
      <c r="C294" s="234">
        <v>3900</v>
      </c>
      <c r="D294" s="234" t="s">
        <v>789</v>
      </c>
      <c r="E294" s="235">
        <v>41247</v>
      </c>
      <c r="F294" s="234">
        <v>38</v>
      </c>
      <c r="G294" s="234">
        <v>0</v>
      </c>
      <c r="H294" s="485">
        <f>Таблица6[[#This Row],[Цена за шт, р]]*Таблица6[[#This Row],[Количество, шт]]</f>
        <v>148200</v>
      </c>
      <c r="I294" s="485">
        <f>Таблица6[[#This Row],[Брак, шт]]*Таблица6[[#This Row],[Цена за шт, р]]</f>
        <v>0</v>
      </c>
      <c r="J294" s="487">
        <f>Таблица6[[#This Row],[Брак, шт]]/Таблица6[[#This Row],[Количество, шт]]</f>
        <v>0</v>
      </c>
    </row>
    <row r="295" spans="1:10" ht="14.25" hidden="1">
      <c r="A295" s="234" t="s">
        <v>781</v>
      </c>
      <c r="B295" s="234" t="s">
        <v>796</v>
      </c>
      <c r="C295" s="234">
        <v>3000</v>
      </c>
      <c r="D295" s="234" t="s">
        <v>800</v>
      </c>
      <c r="E295" s="236">
        <v>41247</v>
      </c>
      <c r="F295" s="234">
        <v>37</v>
      </c>
      <c r="G295" s="234">
        <v>0</v>
      </c>
      <c r="H295" s="485">
        <f>Таблица6[[#This Row],[Цена за шт, р]]*Таблица6[[#This Row],[Количество, шт]]</f>
        <v>111000</v>
      </c>
      <c r="I295" s="485">
        <f>Таблица6[[#This Row],[Брак, шт]]*Таблица6[[#This Row],[Цена за шт, р]]</f>
        <v>0</v>
      </c>
      <c r="J295" s="487">
        <f>Таблица6[[#This Row],[Брак, шт]]/Таблица6[[#This Row],[Количество, шт]]</f>
        <v>0</v>
      </c>
    </row>
    <row r="296" spans="1:10" ht="14.25" hidden="1">
      <c r="A296" s="234" t="s">
        <v>792</v>
      </c>
      <c r="B296" s="234" t="s">
        <v>793</v>
      </c>
      <c r="C296" s="234">
        <v>1150</v>
      </c>
      <c r="D296" s="234" t="s">
        <v>799</v>
      </c>
      <c r="E296" s="236">
        <v>41247</v>
      </c>
      <c r="F296" s="234">
        <v>38</v>
      </c>
      <c r="G296" s="234">
        <v>2</v>
      </c>
      <c r="H296" s="485">
        <f>Таблица6[[#This Row],[Цена за шт, р]]*Таблица6[[#This Row],[Количество, шт]]</f>
        <v>43700</v>
      </c>
      <c r="I296" s="485">
        <f>Таблица6[[#This Row],[Брак, шт]]*Таблица6[[#This Row],[Цена за шт, р]]</f>
        <v>2300</v>
      </c>
      <c r="J296" s="487">
        <f>Таблица6[[#This Row],[Брак, шт]]/Таблица6[[#This Row],[Количество, шт]]</f>
        <v>5.2631578947368418E-2</v>
      </c>
    </row>
    <row r="297" spans="1:10" ht="14.25" hidden="1">
      <c r="A297" s="234" t="s">
        <v>801</v>
      </c>
      <c r="B297" s="234" t="s">
        <v>793</v>
      </c>
      <c r="C297" s="234">
        <v>1490</v>
      </c>
      <c r="D297" s="234" t="s">
        <v>786</v>
      </c>
      <c r="E297" s="235">
        <v>41248</v>
      </c>
      <c r="F297" s="234">
        <v>47</v>
      </c>
      <c r="G297" s="234">
        <v>0</v>
      </c>
      <c r="H297" s="485">
        <f>Таблица6[[#This Row],[Цена за шт, р]]*Таблица6[[#This Row],[Количество, шт]]</f>
        <v>70030</v>
      </c>
      <c r="I297" s="485">
        <f>Таблица6[[#This Row],[Брак, шт]]*Таблица6[[#This Row],[Цена за шт, р]]</f>
        <v>0</v>
      </c>
      <c r="J297" s="487">
        <f>Таблица6[[#This Row],[Брак, шт]]/Таблица6[[#This Row],[Количество, шт]]</f>
        <v>0</v>
      </c>
    </row>
    <row r="298" spans="1:10" ht="14.25" hidden="1">
      <c r="A298" s="234" t="s">
        <v>803</v>
      </c>
      <c r="B298" s="234" t="s">
        <v>798</v>
      </c>
      <c r="C298" s="234">
        <v>1200</v>
      </c>
      <c r="D298" s="234" t="s">
        <v>800</v>
      </c>
      <c r="E298" s="236">
        <v>41248</v>
      </c>
      <c r="F298" s="234">
        <v>39</v>
      </c>
      <c r="G298" s="234">
        <v>0</v>
      </c>
      <c r="H298" s="485">
        <f>Таблица6[[#This Row],[Цена за шт, р]]*Таблица6[[#This Row],[Количество, шт]]</f>
        <v>46800</v>
      </c>
      <c r="I298" s="485">
        <f>Таблица6[[#This Row],[Брак, шт]]*Таблица6[[#This Row],[Цена за шт, р]]</f>
        <v>0</v>
      </c>
      <c r="J298" s="487">
        <f>Таблица6[[#This Row],[Брак, шт]]/Таблица6[[#This Row],[Количество, шт]]</f>
        <v>0</v>
      </c>
    </row>
    <row r="299" spans="1:10" ht="14.25" hidden="1">
      <c r="A299" s="234" t="s">
        <v>806</v>
      </c>
      <c r="B299" s="234" t="s">
        <v>793</v>
      </c>
      <c r="C299" s="234">
        <v>1650</v>
      </c>
      <c r="D299" s="234" t="s">
        <v>783</v>
      </c>
      <c r="E299" s="236">
        <v>41248</v>
      </c>
      <c r="F299" s="234">
        <v>39</v>
      </c>
      <c r="G299" s="234">
        <v>4</v>
      </c>
      <c r="H299" s="485">
        <f>Таблица6[[#This Row],[Цена за шт, р]]*Таблица6[[#This Row],[Количество, шт]]</f>
        <v>64350</v>
      </c>
      <c r="I299" s="485">
        <f>Таблица6[[#This Row],[Брак, шт]]*Таблица6[[#This Row],[Цена за шт, р]]</f>
        <v>6600</v>
      </c>
      <c r="J299" s="487">
        <f>Таблица6[[#This Row],[Брак, шт]]/Таблица6[[#This Row],[Количество, шт]]</f>
        <v>0.10256410256410256</v>
      </c>
    </row>
    <row r="300" spans="1:10" ht="14.25" hidden="1">
      <c r="A300" s="234" t="s">
        <v>806</v>
      </c>
      <c r="B300" s="234" t="s">
        <v>793</v>
      </c>
      <c r="C300" s="234">
        <v>1660</v>
      </c>
      <c r="D300" s="234" t="s">
        <v>789</v>
      </c>
      <c r="E300" s="235">
        <v>41251</v>
      </c>
      <c r="F300" s="234">
        <v>44</v>
      </c>
      <c r="G300" s="234">
        <v>3</v>
      </c>
      <c r="H300" s="485">
        <f>Таблица6[[#This Row],[Цена за шт, р]]*Таблица6[[#This Row],[Количество, шт]]</f>
        <v>73040</v>
      </c>
      <c r="I300" s="485">
        <f>Таблица6[[#This Row],[Брак, шт]]*Таблица6[[#This Row],[Цена за шт, р]]</f>
        <v>4980</v>
      </c>
      <c r="J300" s="487">
        <f>Таблица6[[#This Row],[Брак, шт]]/Таблица6[[#This Row],[Количество, шт]]</f>
        <v>6.8181818181818177E-2</v>
      </c>
    </row>
    <row r="301" spans="1:10" ht="14.25" hidden="1">
      <c r="A301" s="234" t="s">
        <v>791</v>
      </c>
      <c r="B301" s="234" t="s">
        <v>797</v>
      </c>
      <c r="C301" s="234">
        <v>2300</v>
      </c>
      <c r="D301" s="234" t="s">
        <v>800</v>
      </c>
      <c r="E301" s="236">
        <v>41254</v>
      </c>
      <c r="F301" s="234">
        <v>34</v>
      </c>
      <c r="G301" s="234">
        <v>4</v>
      </c>
      <c r="H301" s="485">
        <f>Таблица6[[#This Row],[Цена за шт, р]]*Таблица6[[#This Row],[Количество, шт]]</f>
        <v>78200</v>
      </c>
      <c r="I301" s="485">
        <f>Таблица6[[#This Row],[Брак, шт]]*Таблица6[[#This Row],[Цена за шт, р]]</f>
        <v>9200</v>
      </c>
      <c r="J301" s="487">
        <f>Таблица6[[#This Row],[Брак, шт]]/Таблица6[[#This Row],[Количество, шт]]</f>
        <v>0.11764705882352941</v>
      </c>
    </row>
    <row r="302" spans="1:10" ht="14.25" hidden="1">
      <c r="A302" s="234" t="s">
        <v>795</v>
      </c>
      <c r="B302" s="234" t="s">
        <v>802</v>
      </c>
      <c r="C302" s="234">
        <v>3200</v>
      </c>
      <c r="D302" s="234" t="s">
        <v>799</v>
      </c>
      <c r="E302" s="236">
        <v>41256</v>
      </c>
      <c r="F302" s="234">
        <v>29</v>
      </c>
      <c r="G302" s="234">
        <v>0</v>
      </c>
      <c r="H302" s="485">
        <f>Таблица6[[#This Row],[Цена за шт, р]]*Таблица6[[#This Row],[Количество, шт]]</f>
        <v>92800</v>
      </c>
      <c r="I302" s="485">
        <f>Таблица6[[#This Row],[Брак, шт]]*Таблица6[[#This Row],[Цена за шт, р]]</f>
        <v>0</v>
      </c>
      <c r="J302" s="487">
        <f>Таблица6[[#This Row],[Брак, шт]]/Таблица6[[#This Row],[Количество, шт]]</f>
        <v>0</v>
      </c>
    </row>
    <row r="303" spans="1:10" ht="14.25" hidden="1">
      <c r="A303" s="234" t="s">
        <v>791</v>
      </c>
      <c r="B303" s="234" t="s">
        <v>790</v>
      </c>
      <c r="C303" s="234">
        <v>2600</v>
      </c>
      <c r="D303" s="234" t="s">
        <v>799</v>
      </c>
      <c r="E303" s="236">
        <v>41256</v>
      </c>
      <c r="F303" s="234">
        <v>32</v>
      </c>
      <c r="G303" s="234">
        <v>0</v>
      </c>
      <c r="H303" s="485">
        <f>Таблица6[[#This Row],[Цена за шт, р]]*Таблица6[[#This Row],[Количество, шт]]</f>
        <v>83200</v>
      </c>
      <c r="I303" s="485">
        <f>Таблица6[[#This Row],[Брак, шт]]*Таблица6[[#This Row],[Цена за шт, р]]</f>
        <v>0</v>
      </c>
      <c r="J303" s="487">
        <f>Таблица6[[#This Row],[Брак, шт]]/Таблица6[[#This Row],[Количество, шт]]</f>
        <v>0</v>
      </c>
    </row>
    <row r="304" spans="1:10" ht="14.25" hidden="1">
      <c r="A304" s="234" t="s">
        <v>787</v>
      </c>
      <c r="B304" s="234" t="s">
        <v>793</v>
      </c>
      <c r="C304" s="234">
        <v>1700</v>
      </c>
      <c r="D304" s="234" t="s">
        <v>799</v>
      </c>
      <c r="E304" s="236">
        <v>41257</v>
      </c>
      <c r="F304" s="234">
        <v>14</v>
      </c>
      <c r="G304" s="234">
        <v>4</v>
      </c>
      <c r="H304" s="485">
        <f>Таблица6[[#This Row],[Цена за шт, р]]*Таблица6[[#This Row],[Количество, шт]]</f>
        <v>23800</v>
      </c>
      <c r="I304" s="485">
        <f>Таблица6[[#This Row],[Брак, шт]]*Таблица6[[#This Row],[Цена за шт, р]]</f>
        <v>6800</v>
      </c>
      <c r="J304" s="487">
        <f>Таблица6[[#This Row],[Брак, шт]]/Таблица6[[#This Row],[Количество, шт]]</f>
        <v>0.2857142857142857</v>
      </c>
    </row>
    <row r="305" spans="1:10" ht="14.25" hidden="1">
      <c r="A305" s="234" t="s">
        <v>804</v>
      </c>
      <c r="B305" s="234" t="s">
        <v>790</v>
      </c>
      <c r="C305" s="234">
        <v>9990</v>
      </c>
      <c r="D305" s="234" t="s">
        <v>789</v>
      </c>
      <c r="E305" s="235">
        <v>41259</v>
      </c>
      <c r="F305" s="234">
        <v>43</v>
      </c>
      <c r="G305" s="234">
        <v>4</v>
      </c>
      <c r="H305" s="485">
        <f>Таблица6[[#This Row],[Цена за шт, р]]*Таблица6[[#This Row],[Количество, шт]]</f>
        <v>429570</v>
      </c>
      <c r="I305" s="485">
        <f>Таблица6[[#This Row],[Брак, шт]]*Таблица6[[#This Row],[Цена за шт, р]]</f>
        <v>39960</v>
      </c>
      <c r="J305" s="487">
        <f>Таблица6[[#This Row],[Брак, шт]]/Таблица6[[#This Row],[Количество, шт]]</f>
        <v>9.3023255813953487E-2</v>
      </c>
    </row>
    <row r="306" spans="1:10" ht="14.25" hidden="1">
      <c r="A306" s="234" t="s">
        <v>781</v>
      </c>
      <c r="B306" s="234" t="s">
        <v>782</v>
      </c>
      <c r="C306" s="234">
        <v>3880</v>
      </c>
      <c r="D306" s="234" t="s">
        <v>786</v>
      </c>
      <c r="E306" s="235">
        <v>41260</v>
      </c>
      <c r="F306" s="234">
        <v>15</v>
      </c>
      <c r="G306" s="234">
        <v>1</v>
      </c>
      <c r="H306" s="485">
        <f>Таблица6[[#This Row],[Цена за шт, р]]*Таблица6[[#This Row],[Количество, шт]]</f>
        <v>58200</v>
      </c>
      <c r="I306" s="485">
        <f>Таблица6[[#This Row],[Брак, шт]]*Таблица6[[#This Row],[Цена за шт, р]]</f>
        <v>3880</v>
      </c>
      <c r="J306" s="487">
        <f>Таблица6[[#This Row],[Брак, шт]]/Таблица6[[#This Row],[Количество, шт]]</f>
        <v>6.6666666666666666E-2</v>
      </c>
    </row>
    <row r="307" spans="1:10" ht="14.25" hidden="1">
      <c r="A307" s="234" t="s">
        <v>792</v>
      </c>
      <c r="B307" s="234" t="s">
        <v>788</v>
      </c>
      <c r="C307" s="234">
        <v>900</v>
      </c>
      <c r="D307" s="234" t="s">
        <v>794</v>
      </c>
      <c r="E307" s="235">
        <v>41260</v>
      </c>
      <c r="F307" s="234">
        <v>22</v>
      </c>
      <c r="G307" s="234">
        <v>1</v>
      </c>
      <c r="H307" s="485">
        <f>Таблица6[[#This Row],[Цена за шт, р]]*Таблица6[[#This Row],[Количество, шт]]</f>
        <v>19800</v>
      </c>
      <c r="I307" s="485">
        <f>Таблица6[[#This Row],[Брак, шт]]*Таблица6[[#This Row],[Цена за шт, р]]</f>
        <v>900</v>
      </c>
      <c r="J307" s="487">
        <f>Таблица6[[#This Row],[Брак, шт]]/Таблица6[[#This Row],[Количество, шт]]</f>
        <v>4.5454545454545456E-2</v>
      </c>
    </row>
    <row r="308" spans="1:10" ht="14.25" hidden="1">
      <c r="A308" s="234" t="s">
        <v>806</v>
      </c>
      <c r="B308" s="234" t="s">
        <v>802</v>
      </c>
      <c r="C308" s="234">
        <v>2000</v>
      </c>
      <c r="D308" s="234" t="s">
        <v>786</v>
      </c>
      <c r="E308" s="235">
        <v>41261</v>
      </c>
      <c r="F308" s="234">
        <v>50</v>
      </c>
      <c r="G308" s="234">
        <v>2</v>
      </c>
      <c r="H308" s="485">
        <f>Таблица6[[#This Row],[Цена за шт, р]]*Таблица6[[#This Row],[Количество, шт]]</f>
        <v>100000</v>
      </c>
      <c r="I308" s="485">
        <f>Таблица6[[#This Row],[Брак, шт]]*Таблица6[[#This Row],[Цена за шт, р]]</f>
        <v>4000</v>
      </c>
      <c r="J308" s="487">
        <f>Таблица6[[#This Row],[Брак, шт]]/Таблица6[[#This Row],[Количество, шт]]</f>
        <v>0.04</v>
      </c>
    </row>
    <row r="309" spans="1:10" ht="14.25" hidden="1">
      <c r="A309" s="234" t="s">
        <v>795</v>
      </c>
      <c r="B309" s="234" t="s">
        <v>798</v>
      </c>
      <c r="C309" s="234">
        <v>1990</v>
      </c>
      <c r="D309" s="234" t="s">
        <v>783</v>
      </c>
      <c r="E309" s="236">
        <v>41261</v>
      </c>
      <c r="F309" s="234">
        <v>25</v>
      </c>
      <c r="G309" s="234">
        <v>3</v>
      </c>
      <c r="H309" s="485">
        <f>Таблица6[[#This Row],[Цена за шт, р]]*Таблица6[[#This Row],[Количество, шт]]</f>
        <v>49750</v>
      </c>
      <c r="I309" s="485">
        <f>Таблица6[[#This Row],[Брак, шт]]*Таблица6[[#This Row],[Цена за шт, р]]</f>
        <v>5970</v>
      </c>
      <c r="J309" s="487">
        <f>Таблица6[[#This Row],[Брак, шт]]/Таблица6[[#This Row],[Количество, шт]]</f>
        <v>0.12</v>
      </c>
    </row>
    <row r="310" spans="1:10" ht="14.25" hidden="1">
      <c r="A310" s="234" t="s">
        <v>787</v>
      </c>
      <c r="B310" s="234" t="s">
        <v>802</v>
      </c>
      <c r="C310" s="234">
        <v>1150</v>
      </c>
      <c r="D310" s="234" t="s">
        <v>794</v>
      </c>
      <c r="E310" s="235">
        <v>41264</v>
      </c>
      <c r="F310" s="234">
        <v>47</v>
      </c>
      <c r="G310" s="234">
        <v>2</v>
      </c>
      <c r="H310" s="485">
        <f>Таблица6[[#This Row],[Цена за шт, р]]*Таблица6[[#This Row],[Количество, шт]]</f>
        <v>54050</v>
      </c>
      <c r="I310" s="485">
        <f>Таблица6[[#This Row],[Брак, шт]]*Таблица6[[#This Row],[Цена за шт, р]]</f>
        <v>2300</v>
      </c>
      <c r="J310" s="487">
        <f>Таблица6[[#This Row],[Брак, шт]]/Таблица6[[#This Row],[Количество, шт]]</f>
        <v>4.2553191489361701E-2</v>
      </c>
    </row>
    <row r="311" spans="1:10" ht="14.25" hidden="1">
      <c r="A311" s="234" t="s">
        <v>781</v>
      </c>
      <c r="B311" s="234" t="s">
        <v>782</v>
      </c>
      <c r="C311" s="234">
        <v>3880</v>
      </c>
      <c r="D311" s="234" t="s">
        <v>800</v>
      </c>
      <c r="E311" s="236">
        <v>41266</v>
      </c>
      <c r="F311" s="234">
        <v>22</v>
      </c>
      <c r="G311" s="234">
        <v>2</v>
      </c>
      <c r="H311" s="485">
        <f>Таблица6[[#This Row],[Цена за шт, р]]*Таблица6[[#This Row],[Количество, шт]]</f>
        <v>85360</v>
      </c>
      <c r="I311" s="485">
        <f>Таблица6[[#This Row],[Брак, шт]]*Таблица6[[#This Row],[Цена за шт, р]]</f>
        <v>7760</v>
      </c>
      <c r="J311" s="487">
        <f>Таблица6[[#This Row],[Брак, шт]]/Таблица6[[#This Row],[Количество, шт]]</f>
        <v>9.0909090909090912E-2</v>
      </c>
    </row>
    <row r="312" spans="1:10" ht="14.25" hidden="1">
      <c r="A312" s="234" t="s">
        <v>784</v>
      </c>
      <c r="B312" s="234" t="s">
        <v>785</v>
      </c>
      <c r="C312" s="234">
        <v>2800</v>
      </c>
      <c r="D312" s="234" t="s">
        <v>800</v>
      </c>
      <c r="E312" s="236">
        <v>41267</v>
      </c>
      <c r="F312" s="234">
        <v>16</v>
      </c>
      <c r="G312" s="234">
        <v>3</v>
      </c>
      <c r="H312" s="485">
        <f>Таблица6[[#This Row],[Цена за шт, р]]*Таблица6[[#This Row],[Количество, шт]]</f>
        <v>44800</v>
      </c>
      <c r="I312" s="485">
        <f>Таблица6[[#This Row],[Брак, шт]]*Таблица6[[#This Row],[Цена за шт, р]]</f>
        <v>8400</v>
      </c>
      <c r="J312" s="487">
        <f>Таблица6[[#This Row],[Брак, шт]]/Таблица6[[#This Row],[Количество, шт]]</f>
        <v>0.1875</v>
      </c>
    </row>
    <row r="313" spans="1:10" ht="14.25" hidden="1">
      <c r="A313" s="234" t="s">
        <v>792</v>
      </c>
      <c r="B313" s="234" t="s">
        <v>802</v>
      </c>
      <c r="C313" s="234">
        <v>1750</v>
      </c>
      <c r="D313" s="234" t="s">
        <v>783</v>
      </c>
      <c r="E313" s="236">
        <v>41267</v>
      </c>
      <c r="F313" s="234">
        <v>42</v>
      </c>
      <c r="G313" s="234">
        <v>0</v>
      </c>
      <c r="H313" s="485">
        <f>Таблица6[[#This Row],[Цена за шт, р]]*Таблица6[[#This Row],[Количество, шт]]</f>
        <v>73500</v>
      </c>
      <c r="I313" s="485">
        <f>Таблица6[[#This Row],[Брак, шт]]*Таблица6[[#This Row],[Цена за шт, р]]</f>
        <v>0</v>
      </c>
      <c r="J313" s="487">
        <f>Таблица6[[#This Row],[Брак, шт]]/Таблица6[[#This Row],[Количество, шт]]</f>
        <v>0</v>
      </c>
    </row>
    <row r="314" spans="1:10" ht="14.25" hidden="1">
      <c r="A314" s="234" t="s">
        <v>792</v>
      </c>
      <c r="B314" s="234" t="s">
        <v>796</v>
      </c>
      <c r="C314" s="234">
        <v>1950</v>
      </c>
      <c r="D314" s="234" t="s">
        <v>800</v>
      </c>
      <c r="E314" s="236">
        <v>41268</v>
      </c>
      <c r="F314" s="234">
        <v>35</v>
      </c>
      <c r="G314" s="234">
        <v>2</v>
      </c>
      <c r="H314" s="485">
        <f>Таблица6[[#This Row],[Цена за шт, р]]*Таблица6[[#This Row],[Количество, шт]]</f>
        <v>68250</v>
      </c>
      <c r="I314" s="485">
        <f>Таблица6[[#This Row],[Брак, шт]]*Таблица6[[#This Row],[Цена за шт, р]]</f>
        <v>3900</v>
      </c>
      <c r="J314" s="487">
        <f>Таблица6[[#This Row],[Брак, шт]]/Таблица6[[#This Row],[Количество, шт]]</f>
        <v>5.7142857142857141E-2</v>
      </c>
    </row>
    <row r="315" spans="1:10" ht="14.25" hidden="1">
      <c r="A315" s="234" t="s">
        <v>791</v>
      </c>
      <c r="B315" s="234" t="s">
        <v>797</v>
      </c>
      <c r="C315" s="234">
        <v>2200</v>
      </c>
      <c r="D315" s="234" t="s">
        <v>789</v>
      </c>
      <c r="E315" s="235">
        <v>41269</v>
      </c>
      <c r="F315" s="234">
        <v>25</v>
      </c>
      <c r="G315" s="234">
        <v>4</v>
      </c>
      <c r="H315" s="485">
        <f>Таблица6[[#This Row],[Цена за шт, р]]*Таблица6[[#This Row],[Количество, шт]]</f>
        <v>55000</v>
      </c>
      <c r="I315" s="485">
        <f>Таблица6[[#This Row],[Брак, шт]]*Таблица6[[#This Row],[Цена за шт, р]]</f>
        <v>8800</v>
      </c>
      <c r="J315" s="487">
        <f>Таблица6[[#This Row],[Брак, шт]]/Таблица6[[#This Row],[Количество, шт]]</f>
        <v>0.16</v>
      </c>
    </row>
    <row r="316" spans="1:10" ht="14.25" hidden="1">
      <c r="A316" s="234" t="s">
        <v>803</v>
      </c>
      <c r="B316" s="234" t="s">
        <v>796</v>
      </c>
      <c r="C316" s="234">
        <v>1080</v>
      </c>
      <c r="D316" s="234" t="s">
        <v>786</v>
      </c>
      <c r="E316" s="235">
        <v>41270</v>
      </c>
      <c r="F316" s="234">
        <v>43</v>
      </c>
      <c r="G316" s="234">
        <v>4</v>
      </c>
      <c r="H316" s="485">
        <f>Таблица6[[#This Row],[Цена за шт, р]]*Таблица6[[#This Row],[Количество, шт]]</f>
        <v>46440</v>
      </c>
      <c r="I316" s="485">
        <f>Таблица6[[#This Row],[Брак, шт]]*Таблица6[[#This Row],[Цена за шт, р]]</f>
        <v>4320</v>
      </c>
      <c r="J316" s="487">
        <f>Таблица6[[#This Row],[Брак, шт]]/Таблица6[[#This Row],[Количество, шт]]</f>
        <v>9.3023255813953487E-2</v>
      </c>
    </row>
    <row r="317" spans="1:10" ht="14.25" hidden="1">
      <c r="A317" s="234" t="s">
        <v>781</v>
      </c>
      <c r="B317" s="234" t="s">
        <v>790</v>
      </c>
      <c r="C317" s="234">
        <v>4050</v>
      </c>
      <c r="D317" s="234" t="s">
        <v>786</v>
      </c>
      <c r="E317" s="235">
        <v>41271</v>
      </c>
      <c r="F317" s="234">
        <v>48</v>
      </c>
      <c r="G317" s="234">
        <v>4</v>
      </c>
      <c r="H317" s="485">
        <f>Таблица6[[#This Row],[Цена за шт, р]]*Таблица6[[#This Row],[Количество, шт]]</f>
        <v>194400</v>
      </c>
      <c r="I317" s="485">
        <f>Таблица6[[#This Row],[Брак, шт]]*Таблица6[[#This Row],[Цена за шт, р]]</f>
        <v>16200</v>
      </c>
      <c r="J317" s="487">
        <f>Таблица6[[#This Row],[Брак, шт]]/Таблица6[[#This Row],[Количество, шт]]</f>
        <v>8.3333333333333329E-2</v>
      </c>
    </row>
    <row r="318" spans="1:10" ht="14.25" hidden="1">
      <c r="A318" s="234" t="s">
        <v>787</v>
      </c>
      <c r="B318" s="234" t="s">
        <v>788</v>
      </c>
      <c r="C318" s="234">
        <v>890</v>
      </c>
      <c r="D318" s="234" t="s">
        <v>800</v>
      </c>
      <c r="E318" s="236">
        <v>41271</v>
      </c>
      <c r="F318" s="234">
        <v>50</v>
      </c>
      <c r="G318" s="234">
        <v>4</v>
      </c>
      <c r="H318" s="485">
        <f>Таблица6[[#This Row],[Цена за шт, р]]*Таблица6[[#This Row],[Количество, шт]]</f>
        <v>44500</v>
      </c>
      <c r="I318" s="485">
        <f>Таблица6[[#This Row],[Брак, шт]]*Таблица6[[#This Row],[Цена за шт, р]]</f>
        <v>3560</v>
      </c>
      <c r="J318" s="487">
        <f>Таблица6[[#This Row],[Брак, шт]]/Таблица6[[#This Row],[Количество, шт]]</f>
        <v>0.08</v>
      </c>
    </row>
    <row r="319" spans="1:10" ht="14.25" hidden="1">
      <c r="A319" s="234" t="s">
        <v>792</v>
      </c>
      <c r="B319" s="234" t="s">
        <v>796</v>
      </c>
      <c r="C319" s="234">
        <v>1950</v>
      </c>
      <c r="D319" s="234" t="s">
        <v>786</v>
      </c>
      <c r="E319" s="235">
        <v>41272</v>
      </c>
      <c r="F319" s="234">
        <v>43</v>
      </c>
      <c r="G319" s="234">
        <v>3</v>
      </c>
      <c r="H319" s="485">
        <f>Таблица6[[#This Row],[Цена за шт, р]]*Таблица6[[#This Row],[Количество, шт]]</f>
        <v>83850</v>
      </c>
      <c r="I319" s="485">
        <f>Таблица6[[#This Row],[Брак, шт]]*Таблица6[[#This Row],[Цена за шт, р]]</f>
        <v>5850</v>
      </c>
      <c r="J319" s="487">
        <f>Таблица6[[#This Row],[Брак, шт]]/Таблица6[[#This Row],[Количество, шт]]</f>
        <v>6.9767441860465115E-2</v>
      </c>
    </row>
    <row r="320" spans="1:10" ht="14.25">
      <c r="A320" s="488" t="s">
        <v>1434</v>
      </c>
      <c r="B320" s="488"/>
      <c r="C320" s="488">
        <f>SUBTOTAL(101,Таблица6[Цена за шт, р])</f>
        <v>3058.3333333333335</v>
      </c>
      <c r="D320" s="488"/>
      <c r="E320" s="488">
        <f>SUBTOTAL(103,Таблица6[День поставки])</f>
        <v>6</v>
      </c>
      <c r="F320" s="488"/>
      <c r="G320" s="488"/>
      <c r="H320" s="488">
        <f>SUBTOTAL(109,Таблица6[Стоимость партии, р])</f>
        <v>644350</v>
      </c>
      <c r="I320" s="488">
        <f>SUBTOTAL(109,Таблица6[Стоимость брака, р])</f>
        <v>48450</v>
      </c>
      <c r="J320" s="489">
        <f>SUBTOTAL(104,Таблица6[Доля брака, %])</f>
        <v>0.14814814814814814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4D3A9-F4A8-4422-8A63-05EB8E59785C}">
  <sheetPr>
    <tabColor rgb="FF7030A0"/>
  </sheetPr>
  <dimension ref="A1:G52"/>
  <sheetViews>
    <sheetView showGridLines="0" topLeftCell="B1" zoomScaleNormal="100" workbookViewId="0">
      <selection activeCell="F5" sqref="F5"/>
    </sheetView>
  </sheetViews>
  <sheetFormatPr defaultRowHeight="14.25"/>
  <cols>
    <col min="1" max="1" width="3.28515625" style="229" bestFit="1" customWidth="1"/>
    <col min="2" max="2" width="14.42578125" style="229" bestFit="1" customWidth="1"/>
    <col min="3" max="3" width="10" style="229" bestFit="1" customWidth="1"/>
    <col min="4" max="4" width="20.28515625" style="229" bestFit="1" customWidth="1"/>
    <col min="5" max="5" width="14.42578125" style="229" bestFit="1" customWidth="1"/>
    <col min="6" max="6" width="18.85546875" style="230" customWidth="1"/>
    <col min="7" max="7" width="11.28515625" style="229" bestFit="1" customWidth="1"/>
    <col min="8" max="16384" width="9.140625" style="229"/>
  </cols>
  <sheetData>
    <row r="1" spans="1:7" s="228" customFormat="1" ht="22.5" customHeight="1">
      <c r="A1" s="225" t="s">
        <v>1020</v>
      </c>
      <c r="B1" s="226"/>
      <c r="C1" s="226"/>
      <c r="D1" s="226"/>
      <c r="E1" s="226"/>
      <c r="F1" s="227"/>
    </row>
    <row r="2" spans="1:7" ht="15">
      <c r="A2" s="5" t="s">
        <v>51</v>
      </c>
      <c r="B2" s="5" t="s">
        <v>50</v>
      </c>
      <c r="C2" s="5" t="s">
        <v>146</v>
      </c>
      <c r="D2" s="5" t="s">
        <v>1021</v>
      </c>
      <c r="E2" s="5" t="s">
        <v>1022</v>
      </c>
      <c r="F2" s="5" t="s">
        <v>1023</v>
      </c>
    </row>
    <row r="3" spans="1:7">
      <c r="A3" s="3">
        <v>1</v>
      </c>
      <c r="B3" s="3" t="s">
        <v>44</v>
      </c>
      <c r="C3" s="3" t="s">
        <v>1026</v>
      </c>
      <c r="D3" s="3" t="s">
        <v>1027</v>
      </c>
      <c r="E3" s="14">
        <v>42160</v>
      </c>
      <c r="F3" s="14">
        <v>42167</v>
      </c>
    </row>
    <row r="4" spans="1:7">
      <c r="A4" s="3">
        <v>2</v>
      </c>
      <c r="B4" s="3" t="s">
        <v>43</v>
      </c>
      <c r="C4" s="3" t="s">
        <v>1026</v>
      </c>
      <c r="D4" s="3" t="s">
        <v>1028</v>
      </c>
      <c r="E4" s="14">
        <v>42167</v>
      </c>
      <c r="F4" s="14">
        <v>42170</v>
      </c>
    </row>
    <row r="5" spans="1:7">
      <c r="A5" s="3">
        <v>3</v>
      </c>
      <c r="B5" s="3" t="s">
        <v>42</v>
      </c>
      <c r="C5" s="3" t="s">
        <v>1024</v>
      </c>
      <c r="D5" s="3" t="s">
        <v>1025</v>
      </c>
      <c r="E5" s="14">
        <v>42182</v>
      </c>
      <c r="F5" s="14">
        <v>42191</v>
      </c>
      <c r="G5" s="230"/>
    </row>
    <row r="6" spans="1:7">
      <c r="A6" s="3">
        <v>4</v>
      </c>
      <c r="B6" s="3" t="s">
        <v>41</v>
      </c>
      <c r="C6" s="3" t="s">
        <v>1026</v>
      </c>
      <c r="D6" s="3" t="s">
        <v>1027</v>
      </c>
      <c r="E6" s="14">
        <v>42105</v>
      </c>
      <c r="F6" s="14">
        <v>42115</v>
      </c>
      <c r="G6" s="230"/>
    </row>
    <row r="7" spans="1:7">
      <c r="A7" s="3">
        <v>5</v>
      </c>
      <c r="B7" s="3" t="s">
        <v>40</v>
      </c>
      <c r="C7" s="3" t="s">
        <v>1026</v>
      </c>
      <c r="D7" s="3" t="s">
        <v>1028</v>
      </c>
      <c r="E7" s="14">
        <v>42016</v>
      </c>
      <c r="F7" s="14">
        <v>42022</v>
      </c>
      <c r="G7" s="230"/>
    </row>
    <row r="8" spans="1:7">
      <c r="A8" s="3">
        <v>6</v>
      </c>
      <c r="B8" s="3" t="s">
        <v>39</v>
      </c>
      <c r="C8" s="3" t="s">
        <v>1024</v>
      </c>
      <c r="D8" s="3" t="s">
        <v>1029</v>
      </c>
      <c r="E8" s="14">
        <v>42224</v>
      </c>
      <c r="F8" s="14">
        <v>42225</v>
      </c>
      <c r="G8" s="230"/>
    </row>
    <row r="9" spans="1:7">
      <c r="A9" s="3">
        <v>7</v>
      </c>
      <c r="B9" s="3" t="s">
        <v>38</v>
      </c>
      <c r="C9" s="3" t="s">
        <v>1024</v>
      </c>
      <c r="D9" s="3" t="s">
        <v>1030</v>
      </c>
      <c r="E9" s="14">
        <v>42016</v>
      </c>
      <c r="F9" s="14">
        <v>42021</v>
      </c>
      <c r="G9" s="230"/>
    </row>
    <row r="10" spans="1:7">
      <c r="A10" s="3">
        <v>8</v>
      </c>
      <c r="B10" s="3" t="s">
        <v>37</v>
      </c>
      <c r="C10" s="3" t="s">
        <v>1024</v>
      </c>
      <c r="D10" s="3" t="s">
        <v>1031</v>
      </c>
      <c r="E10" s="14">
        <v>42240</v>
      </c>
      <c r="F10" s="14">
        <v>42249</v>
      </c>
      <c r="G10" s="230"/>
    </row>
    <row r="11" spans="1:7">
      <c r="A11" s="3">
        <v>9</v>
      </c>
      <c r="B11" s="3" t="s">
        <v>36</v>
      </c>
      <c r="C11" s="3" t="s">
        <v>1026</v>
      </c>
      <c r="D11" s="3" t="s">
        <v>1032</v>
      </c>
      <c r="E11" s="14">
        <v>42195</v>
      </c>
      <c r="F11" s="14">
        <v>42197</v>
      </c>
      <c r="G11" s="230"/>
    </row>
    <row r="12" spans="1:7">
      <c r="A12" s="3">
        <v>10</v>
      </c>
      <c r="B12" s="3" t="s">
        <v>35</v>
      </c>
      <c r="C12" s="3" t="s">
        <v>1024</v>
      </c>
      <c r="D12" s="3" t="s">
        <v>1032</v>
      </c>
      <c r="E12" s="14">
        <v>42241</v>
      </c>
      <c r="F12" s="14">
        <v>42242</v>
      </c>
      <c r="G12" s="230"/>
    </row>
    <row r="13" spans="1:7">
      <c r="A13" s="3">
        <v>11</v>
      </c>
      <c r="B13" s="3" t="s">
        <v>34</v>
      </c>
      <c r="C13" s="3" t="s">
        <v>1024</v>
      </c>
      <c r="D13" s="3" t="s">
        <v>1032</v>
      </c>
      <c r="E13" s="14">
        <v>42019</v>
      </c>
      <c r="F13" s="14">
        <v>42025</v>
      </c>
      <c r="G13" s="230"/>
    </row>
    <row r="14" spans="1:7">
      <c r="A14" s="3">
        <v>12</v>
      </c>
      <c r="B14" s="3" t="s">
        <v>33</v>
      </c>
      <c r="C14" s="3" t="s">
        <v>1026</v>
      </c>
      <c r="D14" s="3" t="s">
        <v>1027</v>
      </c>
      <c r="E14" s="14">
        <v>42034</v>
      </c>
      <c r="F14" s="14">
        <v>42039</v>
      </c>
      <c r="G14" s="230"/>
    </row>
    <row r="15" spans="1:7">
      <c r="A15" s="3">
        <v>13</v>
      </c>
      <c r="B15" s="3" t="s">
        <v>32</v>
      </c>
      <c r="C15" s="3" t="s">
        <v>1026</v>
      </c>
      <c r="D15" s="3" t="s">
        <v>1028</v>
      </c>
      <c r="E15" s="14">
        <v>42271</v>
      </c>
      <c r="F15" s="14">
        <v>42273</v>
      </c>
      <c r="G15" s="230"/>
    </row>
    <row r="16" spans="1:7">
      <c r="A16" s="3">
        <v>14</v>
      </c>
      <c r="B16" s="3" t="s">
        <v>31</v>
      </c>
      <c r="C16" s="3" t="s">
        <v>1024</v>
      </c>
      <c r="D16" s="3" t="s">
        <v>1029</v>
      </c>
      <c r="E16" s="14">
        <v>42134</v>
      </c>
      <c r="F16" s="14">
        <v>42139</v>
      </c>
      <c r="G16" s="230"/>
    </row>
    <row r="17" spans="1:7">
      <c r="A17" s="3">
        <v>15</v>
      </c>
      <c r="B17" s="3" t="s">
        <v>62</v>
      </c>
      <c r="C17" s="3" t="s">
        <v>1024</v>
      </c>
      <c r="D17" s="3" t="s">
        <v>1030</v>
      </c>
      <c r="E17" s="14">
        <v>42218</v>
      </c>
      <c r="F17" s="14">
        <v>42224</v>
      </c>
      <c r="G17" s="230"/>
    </row>
    <row r="18" spans="1:7">
      <c r="A18" s="3">
        <v>16</v>
      </c>
      <c r="B18" s="3" t="s">
        <v>61</v>
      </c>
      <c r="C18" s="3" t="s">
        <v>1024</v>
      </c>
      <c r="D18" s="3" t="s">
        <v>1031</v>
      </c>
      <c r="E18" s="14">
        <v>42008</v>
      </c>
      <c r="F18" s="14">
        <v>42011</v>
      </c>
      <c r="G18" s="230"/>
    </row>
    <row r="19" spans="1:7">
      <c r="A19" s="3">
        <v>17</v>
      </c>
      <c r="B19" s="3" t="s">
        <v>60</v>
      </c>
      <c r="C19" s="3" t="s">
        <v>1026</v>
      </c>
      <c r="D19" s="3" t="s">
        <v>1027</v>
      </c>
      <c r="E19" s="14">
        <v>42336</v>
      </c>
      <c r="F19" s="14">
        <v>42345</v>
      </c>
      <c r="G19" s="230"/>
    </row>
    <row r="20" spans="1:7">
      <c r="A20" s="3">
        <v>18</v>
      </c>
      <c r="B20" s="3" t="s">
        <v>59</v>
      </c>
      <c r="C20" s="3" t="s">
        <v>1026</v>
      </c>
      <c r="D20" s="3" t="s">
        <v>1028</v>
      </c>
      <c r="E20" s="14">
        <v>42084</v>
      </c>
      <c r="F20" s="14">
        <v>42094</v>
      </c>
      <c r="G20" s="230"/>
    </row>
    <row r="21" spans="1:7">
      <c r="A21" s="3">
        <v>19</v>
      </c>
      <c r="B21" s="3" t="s">
        <v>58</v>
      </c>
      <c r="C21" s="3" t="s">
        <v>1024</v>
      </c>
      <c r="D21" s="3" t="s">
        <v>1029</v>
      </c>
      <c r="E21" s="14">
        <v>42332</v>
      </c>
      <c r="F21" s="14">
        <v>42334</v>
      </c>
      <c r="G21" s="230"/>
    </row>
    <row r="22" spans="1:7">
      <c r="A22" s="3">
        <v>20</v>
      </c>
      <c r="B22" s="3" t="s">
        <v>57</v>
      </c>
      <c r="C22" s="3" t="s">
        <v>1026</v>
      </c>
      <c r="D22" s="3" t="s">
        <v>1030</v>
      </c>
      <c r="E22" s="14">
        <v>42283</v>
      </c>
      <c r="F22" s="14">
        <v>42285</v>
      </c>
      <c r="G22" s="230"/>
    </row>
    <row r="23" spans="1:7">
      <c r="A23" s="3">
        <v>21</v>
      </c>
      <c r="B23" s="3" t="s">
        <v>56</v>
      </c>
      <c r="C23" s="3" t="s">
        <v>1024</v>
      </c>
      <c r="D23" s="3" t="s">
        <v>1031</v>
      </c>
      <c r="E23" s="14">
        <v>42222</v>
      </c>
      <c r="F23" s="14">
        <v>42232</v>
      </c>
      <c r="G23" s="230"/>
    </row>
    <row r="24" spans="1:7">
      <c r="A24" s="3">
        <v>22</v>
      </c>
      <c r="B24" s="3" t="s">
        <v>55</v>
      </c>
      <c r="C24" s="3" t="s">
        <v>1024</v>
      </c>
      <c r="D24" s="3" t="s">
        <v>1025</v>
      </c>
      <c r="E24" s="14">
        <v>42215</v>
      </c>
      <c r="F24" s="14">
        <v>42219</v>
      </c>
      <c r="G24" s="230"/>
    </row>
    <row r="25" spans="1:7">
      <c r="A25" s="3">
        <v>23</v>
      </c>
      <c r="B25" s="3" t="s">
        <v>53</v>
      </c>
      <c r="C25" s="3" t="s">
        <v>1026</v>
      </c>
      <c r="D25" s="3" t="s">
        <v>1027</v>
      </c>
      <c r="E25" s="14">
        <v>42253</v>
      </c>
      <c r="F25" s="14">
        <v>42257</v>
      </c>
      <c r="G25" s="230"/>
    </row>
    <row r="26" spans="1:7">
      <c r="A26" s="3">
        <v>24</v>
      </c>
      <c r="B26" s="3" t="s">
        <v>83</v>
      </c>
      <c r="C26" s="3" t="s">
        <v>1026</v>
      </c>
      <c r="D26" s="3" t="s">
        <v>1028</v>
      </c>
      <c r="E26" s="14">
        <v>42200</v>
      </c>
      <c r="F26" s="14">
        <v>42201</v>
      </c>
      <c r="G26" s="230"/>
    </row>
    <row r="27" spans="1:7">
      <c r="A27" s="3">
        <v>25</v>
      </c>
      <c r="B27" s="3" t="s">
        <v>84</v>
      </c>
      <c r="C27" s="3" t="s">
        <v>1026</v>
      </c>
      <c r="D27" s="3" t="s">
        <v>1029</v>
      </c>
      <c r="E27" s="14">
        <v>42113</v>
      </c>
      <c r="F27" s="14">
        <v>42114</v>
      </c>
      <c r="G27" s="230"/>
    </row>
    <row r="28" spans="1:7">
      <c r="A28" s="3">
        <v>26</v>
      </c>
      <c r="B28" s="3" t="s">
        <v>85</v>
      </c>
      <c r="C28" s="3" t="s">
        <v>1024</v>
      </c>
      <c r="D28" s="3" t="s">
        <v>1030</v>
      </c>
      <c r="E28" s="14">
        <v>42046</v>
      </c>
      <c r="F28" s="14">
        <v>42048</v>
      </c>
      <c r="G28" s="230"/>
    </row>
    <row r="29" spans="1:7">
      <c r="A29" s="3">
        <v>27</v>
      </c>
      <c r="B29" s="3" t="s">
        <v>86</v>
      </c>
      <c r="C29" s="3" t="s">
        <v>1024</v>
      </c>
      <c r="D29" s="3" t="s">
        <v>1031</v>
      </c>
      <c r="E29" s="231">
        <v>42351</v>
      </c>
      <c r="F29" s="14">
        <v>42357</v>
      </c>
      <c r="G29" s="230"/>
    </row>
    <row r="30" spans="1:7">
      <c r="A30" s="3">
        <v>28</v>
      </c>
      <c r="B30" s="3" t="s">
        <v>87</v>
      </c>
      <c r="C30" s="3" t="s">
        <v>1026</v>
      </c>
      <c r="D30" s="3" t="s">
        <v>1025</v>
      </c>
      <c r="E30" s="14">
        <v>42012</v>
      </c>
      <c r="F30" s="14">
        <v>42014</v>
      </c>
      <c r="G30" s="230"/>
    </row>
    <row r="31" spans="1:7">
      <c r="A31" s="3">
        <v>29</v>
      </c>
      <c r="B31" s="3" t="s">
        <v>88</v>
      </c>
      <c r="C31" s="3" t="s">
        <v>1026</v>
      </c>
      <c r="D31" s="3" t="s">
        <v>1027</v>
      </c>
      <c r="E31" s="14">
        <v>42138</v>
      </c>
      <c r="F31" s="14">
        <v>42148</v>
      </c>
      <c r="G31" s="230"/>
    </row>
    <row r="32" spans="1:7">
      <c r="A32" s="3">
        <v>30</v>
      </c>
      <c r="B32" s="3" t="s">
        <v>89</v>
      </c>
      <c r="C32" s="3" t="s">
        <v>1024</v>
      </c>
      <c r="D32" s="3" t="s">
        <v>1028</v>
      </c>
      <c r="E32" s="14">
        <v>42041</v>
      </c>
      <c r="F32" s="14">
        <v>42043</v>
      </c>
      <c r="G32" s="230"/>
    </row>
    <row r="33" spans="1:7">
      <c r="A33" s="3">
        <v>31</v>
      </c>
      <c r="B33" s="3" t="s">
        <v>90</v>
      </c>
      <c r="C33" s="3" t="s">
        <v>1024</v>
      </c>
      <c r="D33" s="3" t="s">
        <v>1029</v>
      </c>
      <c r="E33" s="14">
        <v>42303</v>
      </c>
      <c r="F33" s="14">
        <v>42307</v>
      </c>
      <c r="G33" s="230"/>
    </row>
    <row r="34" spans="1:7">
      <c r="A34" s="3">
        <v>32</v>
      </c>
      <c r="B34" s="3" t="s">
        <v>91</v>
      </c>
      <c r="C34" s="3" t="s">
        <v>1024</v>
      </c>
      <c r="D34" s="3" t="s">
        <v>1030</v>
      </c>
      <c r="E34" s="14">
        <v>42235</v>
      </c>
      <c r="F34" s="14">
        <v>42236</v>
      </c>
      <c r="G34" s="230"/>
    </row>
    <row r="35" spans="1:7">
      <c r="A35" s="3">
        <v>33</v>
      </c>
      <c r="B35" s="3" t="s">
        <v>92</v>
      </c>
      <c r="C35" s="3" t="s">
        <v>1026</v>
      </c>
      <c r="D35" s="3" t="s">
        <v>1031</v>
      </c>
      <c r="E35" s="14">
        <v>42304</v>
      </c>
      <c r="F35" s="14">
        <v>42306</v>
      </c>
      <c r="G35" s="230"/>
    </row>
    <row r="36" spans="1:7">
      <c r="A36" s="3">
        <v>34</v>
      </c>
      <c r="B36" s="3" t="s">
        <v>93</v>
      </c>
      <c r="C36" s="3" t="s">
        <v>1026</v>
      </c>
      <c r="D36" s="3" t="s">
        <v>1031</v>
      </c>
      <c r="E36" s="14">
        <v>42351</v>
      </c>
      <c r="F36" s="14">
        <v>42358</v>
      </c>
      <c r="G36" s="230"/>
    </row>
    <row r="37" spans="1:7">
      <c r="A37" s="3">
        <v>35</v>
      </c>
      <c r="B37" s="3" t="s">
        <v>94</v>
      </c>
      <c r="C37" s="3" t="s">
        <v>1024</v>
      </c>
      <c r="D37" s="3" t="s">
        <v>1031</v>
      </c>
      <c r="E37" s="14">
        <v>42159</v>
      </c>
      <c r="F37" s="14">
        <v>42164</v>
      </c>
      <c r="G37" s="230"/>
    </row>
    <row r="38" spans="1:7">
      <c r="A38" s="3">
        <v>36</v>
      </c>
      <c r="B38" s="3" t="s">
        <v>95</v>
      </c>
      <c r="C38" s="3" t="s">
        <v>1024</v>
      </c>
      <c r="D38" s="3" t="s">
        <v>1031</v>
      </c>
      <c r="E38" s="14">
        <v>42261</v>
      </c>
      <c r="F38" s="14">
        <v>42264</v>
      </c>
      <c r="G38" s="230"/>
    </row>
    <row r="39" spans="1:7">
      <c r="A39" s="3">
        <v>37</v>
      </c>
      <c r="B39" s="3" t="s">
        <v>96</v>
      </c>
      <c r="C39" s="3" t="s">
        <v>1024</v>
      </c>
      <c r="D39" s="3" t="s">
        <v>1029</v>
      </c>
      <c r="E39" s="14">
        <v>42121</v>
      </c>
      <c r="F39" s="14">
        <v>42125</v>
      </c>
      <c r="G39" s="230"/>
    </row>
    <row r="40" spans="1:7">
      <c r="A40" s="3">
        <v>38</v>
      </c>
      <c r="B40" s="3" t="s">
        <v>97</v>
      </c>
      <c r="C40" s="3" t="s">
        <v>1024</v>
      </c>
      <c r="D40" s="3" t="s">
        <v>1030</v>
      </c>
      <c r="E40" s="14">
        <v>42071</v>
      </c>
      <c r="F40" s="14">
        <v>42073</v>
      </c>
      <c r="G40" s="230"/>
    </row>
    <row r="41" spans="1:7">
      <c r="A41" s="3">
        <v>39</v>
      </c>
      <c r="B41" s="3" t="s">
        <v>98</v>
      </c>
      <c r="C41" s="3" t="s">
        <v>1024</v>
      </c>
      <c r="D41" s="3" t="s">
        <v>1030</v>
      </c>
      <c r="E41" s="14">
        <v>42285</v>
      </c>
      <c r="F41" s="14">
        <v>42287</v>
      </c>
      <c r="G41" s="230"/>
    </row>
    <row r="42" spans="1:7">
      <c r="A42" s="3">
        <v>40</v>
      </c>
      <c r="B42" s="3" t="s">
        <v>99</v>
      </c>
      <c r="C42" s="3" t="s">
        <v>1026</v>
      </c>
      <c r="D42" s="3" t="s">
        <v>1030</v>
      </c>
      <c r="E42" s="14">
        <v>42058</v>
      </c>
      <c r="F42" s="14">
        <v>42063</v>
      </c>
      <c r="G42" s="230"/>
    </row>
    <row r="43" spans="1:7">
      <c r="A43" s="3">
        <v>41</v>
      </c>
      <c r="B43" s="3" t="s">
        <v>100</v>
      </c>
      <c r="C43" s="3" t="s">
        <v>1026</v>
      </c>
      <c r="D43" s="3" t="s">
        <v>1027</v>
      </c>
      <c r="E43" s="14">
        <v>42077</v>
      </c>
      <c r="F43" s="14">
        <v>42086</v>
      </c>
      <c r="G43" s="230"/>
    </row>
    <row r="44" spans="1:7">
      <c r="A44" s="3">
        <v>42</v>
      </c>
      <c r="B44" s="3" t="s">
        <v>101</v>
      </c>
      <c r="C44" s="3" t="s">
        <v>1024</v>
      </c>
      <c r="D44" s="3" t="s">
        <v>1027</v>
      </c>
      <c r="E44" s="14">
        <v>42239</v>
      </c>
      <c r="F44" s="14">
        <v>42245</v>
      </c>
      <c r="G44" s="230"/>
    </row>
    <row r="45" spans="1:7">
      <c r="A45" s="3">
        <v>43</v>
      </c>
      <c r="B45" s="3" t="s">
        <v>102</v>
      </c>
      <c r="C45" s="3" t="s">
        <v>1024</v>
      </c>
      <c r="D45" s="3" t="s">
        <v>1027</v>
      </c>
      <c r="E45" s="14">
        <v>42301</v>
      </c>
      <c r="F45" s="14">
        <v>42302</v>
      </c>
      <c r="G45" s="230"/>
    </row>
    <row r="46" spans="1:7">
      <c r="A46" s="3">
        <v>44</v>
      </c>
      <c r="B46" s="3" t="s">
        <v>103</v>
      </c>
      <c r="C46" s="3" t="s">
        <v>1026</v>
      </c>
      <c r="D46" s="3" t="s">
        <v>1030</v>
      </c>
      <c r="E46" s="14">
        <v>42057</v>
      </c>
      <c r="F46" s="14">
        <v>42067</v>
      </c>
      <c r="G46" s="230"/>
    </row>
    <row r="47" spans="1:7">
      <c r="A47" s="3">
        <v>45</v>
      </c>
      <c r="B47" s="3" t="s">
        <v>104</v>
      </c>
      <c r="C47" s="3" t="s">
        <v>1026</v>
      </c>
      <c r="D47" s="3" t="s">
        <v>1031</v>
      </c>
      <c r="E47" s="14">
        <v>42148</v>
      </c>
      <c r="F47" s="14">
        <v>42152</v>
      </c>
      <c r="G47" s="230"/>
    </row>
    <row r="48" spans="1:7">
      <c r="A48" s="3">
        <v>46</v>
      </c>
      <c r="B48" s="3" t="s">
        <v>105</v>
      </c>
      <c r="C48" s="3" t="s">
        <v>1024</v>
      </c>
      <c r="D48" s="3" t="s">
        <v>1025</v>
      </c>
      <c r="E48" s="14">
        <v>42119</v>
      </c>
      <c r="F48" s="14">
        <v>42123</v>
      </c>
      <c r="G48" s="230"/>
    </row>
    <row r="49" spans="1:7">
      <c r="A49" s="3">
        <v>47</v>
      </c>
      <c r="B49" s="3" t="s">
        <v>106</v>
      </c>
      <c r="C49" s="3" t="s">
        <v>1024</v>
      </c>
      <c r="D49" s="3" t="s">
        <v>1027</v>
      </c>
      <c r="E49" s="14">
        <v>42318</v>
      </c>
      <c r="F49" s="14">
        <v>42327</v>
      </c>
      <c r="G49" s="230"/>
    </row>
    <row r="50" spans="1:7">
      <c r="A50" s="3">
        <v>48</v>
      </c>
      <c r="B50" s="3" t="s">
        <v>107</v>
      </c>
      <c r="C50" s="3" t="s">
        <v>1026</v>
      </c>
      <c r="D50" s="3" t="s">
        <v>1028</v>
      </c>
      <c r="E50" s="14">
        <v>42162</v>
      </c>
      <c r="F50" s="14">
        <v>42171</v>
      </c>
      <c r="G50" s="230"/>
    </row>
    <row r="51" spans="1:7">
      <c r="A51" s="3">
        <v>49</v>
      </c>
      <c r="B51" s="3" t="s">
        <v>108</v>
      </c>
      <c r="C51" s="3" t="s">
        <v>1026</v>
      </c>
      <c r="D51" s="3" t="s">
        <v>1029</v>
      </c>
      <c r="E51" s="14">
        <v>42291</v>
      </c>
      <c r="F51" s="14">
        <v>42298</v>
      </c>
      <c r="G51" s="230"/>
    </row>
    <row r="52" spans="1:7">
      <c r="A52" s="3">
        <v>50</v>
      </c>
      <c r="B52" s="3" t="s">
        <v>179</v>
      </c>
      <c r="C52" s="3" t="s">
        <v>1024</v>
      </c>
      <c r="D52" s="3" t="s">
        <v>1029</v>
      </c>
      <c r="E52" s="14">
        <v>42234</v>
      </c>
      <c r="F52" s="14">
        <v>42239</v>
      </c>
      <c r="G52" s="230"/>
    </row>
  </sheetData>
  <dataConsolidate/>
  <conditionalFormatting sqref="F3:F52">
    <cfRule type="cellIs" dxfId="6" priority="1" operator="lessThan">
      <formula>40000</formula>
    </cfRule>
  </conditionalFormatting>
  <dataValidations count="3">
    <dataValidation type="list" allowBlank="1" showInputMessage="1" showErrorMessage="1" sqref="C3:C52" xr:uid="{CABE5DE2-21AC-4D71-9549-E0885396FBA0}">
      <formula1>"мужской,женский"</formula1>
    </dataValidation>
    <dataValidation type="date" allowBlank="1" showInputMessage="1" showErrorMessage="1" sqref="E3:E52" xr:uid="{46CFED87-8743-4726-8071-F2EE47FDD9E5}">
      <formula1>42005</formula1>
      <formula2>42369</formula2>
    </dataValidation>
    <dataValidation type="date" operator="greaterThan" allowBlank="1" showInputMessage="1" showErrorMessage="1" sqref="F3:F52" xr:uid="{73833BCC-9FEA-429A-9E89-E11E997E7920}">
      <formula1>E3</formula1>
    </dataValidation>
  </dataValidations>
  <pageMargins left="0.7" right="0.7" top="0.75" bottom="0.75" header="0.3" footer="0.3"/>
  <pageSetup paperSize="9"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59B3F4F-12CD-4AEE-B18D-5841BCAC6B3B}">
          <x14:formula1>
            <xm:f>Округ!$B$3:$B$9</xm:f>
          </x14:formula1>
          <xm:sqref>D3:D52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2675-744E-4A2C-87E9-17A42B48EB49}">
  <dimension ref="B2:B9"/>
  <sheetViews>
    <sheetView showGridLines="0" workbookViewId="0">
      <selection activeCell="R22" sqref="R22"/>
    </sheetView>
  </sheetViews>
  <sheetFormatPr defaultRowHeight="14.25"/>
  <cols>
    <col min="1" max="1" width="9.140625" style="229"/>
    <col min="2" max="2" width="19.140625" style="229" bestFit="1" customWidth="1"/>
    <col min="3" max="16384" width="9.140625" style="229"/>
  </cols>
  <sheetData>
    <row r="2" spans="2:2" ht="15">
      <c r="B2" s="5" t="s">
        <v>1021</v>
      </c>
    </row>
    <row r="3" spans="2:2">
      <c r="B3" s="3" t="s">
        <v>1025</v>
      </c>
    </row>
    <row r="4" spans="2:2">
      <c r="B4" s="3" t="s">
        <v>1027</v>
      </c>
    </row>
    <row r="5" spans="2:2">
      <c r="B5" s="3" t="s">
        <v>1028</v>
      </c>
    </row>
    <row r="6" spans="2:2">
      <c r="B6" s="3" t="s">
        <v>1029</v>
      </c>
    </row>
    <row r="7" spans="2:2">
      <c r="B7" s="3" t="s">
        <v>1030</v>
      </c>
    </row>
    <row r="8" spans="2:2">
      <c r="B8" s="3" t="s">
        <v>1031</v>
      </c>
    </row>
    <row r="9" spans="2:2">
      <c r="B9" s="3" t="s">
        <v>1032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F7FD-945A-4AE6-B379-4F4C385ABCA5}">
  <sheetPr>
    <tabColor rgb="FF7030A0"/>
  </sheetPr>
  <dimension ref="A1:J319"/>
  <sheetViews>
    <sheetView showGridLines="0" workbookViewId="0">
      <selection activeCell="C9" sqref="C9"/>
    </sheetView>
  </sheetViews>
  <sheetFormatPr defaultRowHeight="14.25"/>
  <cols>
    <col min="1" max="1" width="19.5703125" style="12" bestFit="1" customWidth="1"/>
    <col min="2" max="2" width="17.85546875" style="12" customWidth="1"/>
    <col min="3" max="3" width="14.7109375" style="12" bestFit="1" customWidth="1"/>
    <col min="4" max="4" width="16.5703125" style="12" bestFit="1" customWidth="1"/>
    <col min="5" max="5" width="17.42578125" style="12" bestFit="1" customWidth="1"/>
    <col min="6" max="6" width="9.85546875" style="12" bestFit="1" customWidth="1"/>
    <col min="7" max="7" width="22.7109375" style="12" bestFit="1" customWidth="1"/>
    <col min="8" max="8" width="21.5703125" style="12" bestFit="1" customWidth="1"/>
    <col min="9" max="9" width="16.5703125" style="12" bestFit="1" customWidth="1"/>
    <col min="10" max="10" width="18.140625" style="12" bestFit="1" customWidth="1"/>
    <col min="11" max="16384" width="9.140625" style="12"/>
  </cols>
  <sheetData>
    <row r="1" spans="1:10" ht="15">
      <c r="A1" s="238" t="s">
        <v>110</v>
      </c>
      <c r="B1" s="238" t="s">
        <v>773</v>
      </c>
      <c r="C1" s="238" t="s">
        <v>775</v>
      </c>
      <c r="D1" s="238" t="s">
        <v>776</v>
      </c>
      <c r="E1" s="238" t="s">
        <v>777</v>
      </c>
      <c r="F1" s="238" t="s">
        <v>778</v>
      </c>
      <c r="G1" s="238" t="s">
        <v>779</v>
      </c>
      <c r="H1" s="238" t="s">
        <v>780</v>
      </c>
      <c r="I1" s="238" t="s">
        <v>774</v>
      </c>
      <c r="J1" s="238" t="s">
        <v>809</v>
      </c>
    </row>
    <row r="2" spans="1:10">
      <c r="A2" s="239" t="s">
        <v>807</v>
      </c>
      <c r="B2" s="239" t="s">
        <v>788</v>
      </c>
      <c r="C2" s="239">
        <v>1870</v>
      </c>
      <c r="D2" s="239" t="s">
        <v>800</v>
      </c>
      <c r="E2" s="239">
        <v>20</v>
      </c>
      <c r="F2" s="239">
        <v>0</v>
      </c>
      <c r="G2" s="240">
        <f>C2*E2</f>
        <v>37400</v>
      </c>
      <c r="H2" s="240">
        <f>C2*F2</f>
        <v>0</v>
      </c>
      <c r="I2" s="241">
        <v>41037</v>
      </c>
      <c r="J2" s="239" t="s">
        <v>813</v>
      </c>
    </row>
    <row r="3" spans="1:10">
      <c r="A3" s="239" t="s">
        <v>807</v>
      </c>
      <c r="B3" s="239" t="s">
        <v>788</v>
      </c>
      <c r="C3" s="239">
        <v>1890</v>
      </c>
      <c r="D3" s="239" t="s">
        <v>783</v>
      </c>
      <c r="E3" s="239">
        <v>16</v>
      </c>
      <c r="F3" s="239">
        <v>0</v>
      </c>
      <c r="G3" s="240">
        <f>C3*E3</f>
        <v>30240</v>
      </c>
      <c r="H3" s="240">
        <f>C3*F3</f>
        <v>0</v>
      </c>
      <c r="I3" s="241">
        <v>41192</v>
      </c>
      <c r="J3" s="239" t="s">
        <v>815</v>
      </c>
    </row>
    <row r="4" spans="1:10">
      <c r="A4" s="239" t="s">
        <v>807</v>
      </c>
      <c r="B4" s="239" t="s">
        <v>788</v>
      </c>
      <c r="C4" s="239">
        <v>1850</v>
      </c>
      <c r="D4" s="239" t="s">
        <v>786</v>
      </c>
      <c r="E4" s="239">
        <v>12</v>
      </c>
      <c r="F4" s="239">
        <v>1</v>
      </c>
      <c r="G4" s="240">
        <f>C4*E4</f>
        <v>22200</v>
      </c>
      <c r="H4" s="240">
        <f>C4*F4</f>
        <v>1850</v>
      </c>
      <c r="I4" s="242">
        <v>41047</v>
      </c>
      <c r="J4" s="239" t="s">
        <v>810</v>
      </c>
    </row>
    <row r="5" spans="1:10">
      <c r="A5" s="239" t="s">
        <v>807</v>
      </c>
      <c r="B5" s="239" t="s">
        <v>788</v>
      </c>
      <c r="C5" s="239">
        <v>1850</v>
      </c>
      <c r="D5" s="239" t="s">
        <v>799</v>
      </c>
      <c r="E5" s="239">
        <v>12</v>
      </c>
      <c r="F5" s="239">
        <v>1</v>
      </c>
      <c r="G5" s="240">
        <f>C5*E5</f>
        <v>22200</v>
      </c>
      <c r="H5" s="240">
        <f>C5*F5</f>
        <v>1850</v>
      </c>
      <c r="I5" s="241">
        <v>40971</v>
      </c>
      <c r="J5" s="239" t="s">
        <v>812</v>
      </c>
    </row>
    <row r="6" spans="1:10">
      <c r="A6" s="239" t="s">
        <v>807</v>
      </c>
      <c r="B6" s="239" t="s">
        <v>788</v>
      </c>
      <c r="C6" s="239">
        <v>1900</v>
      </c>
      <c r="D6" s="239" t="s">
        <v>789</v>
      </c>
      <c r="E6" s="239">
        <v>10</v>
      </c>
      <c r="F6" s="239">
        <v>1</v>
      </c>
      <c r="G6" s="240">
        <f>C6*E6</f>
        <v>19000</v>
      </c>
      <c r="H6" s="240">
        <f>C6*F6</f>
        <v>1900</v>
      </c>
      <c r="I6" s="242">
        <v>41141</v>
      </c>
      <c r="J6" s="239" t="s">
        <v>812</v>
      </c>
    </row>
    <row r="7" spans="1:10">
      <c r="A7" s="239" t="s">
        <v>807</v>
      </c>
      <c r="B7" s="239" t="s">
        <v>788</v>
      </c>
      <c r="C7" s="239">
        <v>1800</v>
      </c>
      <c r="D7" s="239" t="s">
        <v>794</v>
      </c>
      <c r="E7" s="239">
        <v>8</v>
      </c>
      <c r="F7" s="239">
        <v>1</v>
      </c>
      <c r="G7" s="240">
        <f>C7*E7</f>
        <v>14400</v>
      </c>
      <c r="H7" s="240">
        <f>C7*F7</f>
        <v>1800</v>
      </c>
      <c r="I7" s="242">
        <v>41174</v>
      </c>
      <c r="J7" s="239" t="s">
        <v>814</v>
      </c>
    </row>
    <row r="8" spans="1:10">
      <c r="A8" s="239" t="s">
        <v>801</v>
      </c>
      <c r="B8" s="239" t="s">
        <v>793</v>
      </c>
      <c r="C8" s="239">
        <v>1490</v>
      </c>
      <c r="D8" s="239" t="s">
        <v>783</v>
      </c>
      <c r="E8" s="239">
        <v>49</v>
      </c>
      <c r="F8" s="239">
        <v>1</v>
      </c>
      <c r="G8" s="240">
        <f>C8*E8</f>
        <v>73010</v>
      </c>
      <c r="H8" s="240">
        <f>C8*F8</f>
        <v>1490</v>
      </c>
      <c r="I8" s="241">
        <v>41119</v>
      </c>
      <c r="J8" s="239" t="s">
        <v>813</v>
      </c>
    </row>
    <row r="9" spans="1:10">
      <c r="A9" s="239" t="s">
        <v>801</v>
      </c>
      <c r="B9" s="239" t="s">
        <v>793</v>
      </c>
      <c r="C9" s="239">
        <v>1490</v>
      </c>
      <c r="D9" s="239" t="s">
        <v>786</v>
      </c>
      <c r="E9" s="239">
        <v>47</v>
      </c>
      <c r="F9" s="239">
        <v>0</v>
      </c>
      <c r="G9" s="240">
        <f>C9*E9</f>
        <v>70030</v>
      </c>
      <c r="H9" s="240">
        <f>C9*F9</f>
        <v>0</v>
      </c>
      <c r="I9" s="242">
        <v>41248</v>
      </c>
      <c r="J9" s="239" t="s">
        <v>812</v>
      </c>
    </row>
    <row r="10" spans="1:10">
      <c r="A10" s="239" t="s">
        <v>801</v>
      </c>
      <c r="B10" s="239" t="s">
        <v>793</v>
      </c>
      <c r="C10" s="239">
        <v>1500</v>
      </c>
      <c r="D10" s="239" t="s">
        <v>794</v>
      </c>
      <c r="E10" s="239">
        <v>38</v>
      </c>
      <c r="F10" s="239">
        <v>1</v>
      </c>
      <c r="G10" s="240">
        <f>C10*E10</f>
        <v>57000</v>
      </c>
      <c r="H10" s="240">
        <f>C10*F10</f>
        <v>1500</v>
      </c>
      <c r="I10" s="242">
        <v>41183</v>
      </c>
      <c r="J10" s="239" t="s">
        <v>812</v>
      </c>
    </row>
    <row r="11" spans="1:10">
      <c r="A11" s="239" t="s">
        <v>801</v>
      </c>
      <c r="B11" s="239" t="s">
        <v>793</v>
      </c>
      <c r="C11" s="239">
        <v>1500</v>
      </c>
      <c r="D11" s="239" t="s">
        <v>800</v>
      </c>
      <c r="E11" s="239">
        <v>20</v>
      </c>
      <c r="F11" s="239">
        <v>1</v>
      </c>
      <c r="G11" s="240">
        <f>C11*E11</f>
        <v>30000</v>
      </c>
      <c r="H11" s="240">
        <f>C11*F11</f>
        <v>1500</v>
      </c>
      <c r="I11" s="241">
        <v>41120</v>
      </c>
      <c r="J11" s="239" t="s">
        <v>810</v>
      </c>
    </row>
    <row r="12" spans="1:10">
      <c r="A12" s="239" t="s">
        <v>801</v>
      </c>
      <c r="B12" s="239" t="s">
        <v>793</v>
      </c>
      <c r="C12" s="239">
        <v>1450</v>
      </c>
      <c r="D12" s="239" t="s">
        <v>789</v>
      </c>
      <c r="E12" s="239">
        <v>14</v>
      </c>
      <c r="F12" s="239">
        <v>1</v>
      </c>
      <c r="G12" s="240">
        <f>C12*E12</f>
        <v>20300</v>
      </c>
      <c r="H12" s="240">
        <f>C12*F12</f>
        <v>1450</v>
      </c>
      <c r="I12" s="242">
        <v>41048</v>
      </c>
      <c r="J12" s="239" t="s">
        <v>810</v>
      </c>
    </row>
    <row r="13" spans="1:10">
      <c r="A13" s="239" t="s">
        <v>801</v>
      </c>
      <c r="B13" s="239" t="s">
        <v>793</v>
      </c>
      <c r="C13" s="239">
        <v>1600</v>
      </c>
      <c r="D13" s="239" t="s">
        <v>799</v>
      </c>
      <c r="E13" s="239">
        <v>14</v>
      </c>
      <c r="F13" s="239">
        <v>0</v>
      </c>
      <c r="G13" s="240">
        <f>C13*E13</f>
        <v>22400</v>
      </c>
      <c r="H13" s="240">
        <f>C13*F13</f>
        <v>0</v>
      </c>
      <c r="I13" s="241">
        <v>41183</v>
      </c>
      <c r="J13" s="239" t="s">
        <v>814</v>
      </c>
    </row>
    <row r="14" spans="1:10">
      <c r="A14" s="239" t="s">
        <v>801</v>
      </c>
      <c r="B14" s="239" t="s">
        <v>796</v>
      </c>
      <c r="C14" s="239">
        <v>3350</v>
      </c>
      <c r="D14" s="239" t="s">
        <v>789</v>
      </c>
      <c r="E14" s="239">
        <v>38</v>
      </c>
      <c r="F14" s="239">
        <v>3</v>
      </c>
      <c r="G14" s="240">
        <f>C14*E14</f>
        <v>127300</v>
      </c>
      <c r="H14" s="240">
        <f>C14*F14</f>
        <v>10050</v>
      </c>
      <c r="I14" s="242">
        <v>41053</v>
      </c>
      <c r="J14" s="239" t="s">
        <v>810</v>
      </c>
    </row>
    <row r="15" spans="1:10">
      <c r="A15" s="239" t="s">
        <v>801</v>
      </c>
      <c r="B15" s="239" t="s">
        <v>796</v>
      </c>
      <c r="C15" s="239">
        <v>3380</v>
      </c>
      <c r="D15" s="239" t="s">
        <v>783</v>
      </c>
      <c r="E15" s="239">
        <v>35</v>
      </c>
      <c r="F15" s="239">
        <v>3</v>
      </c>
      <c r="G15" s="240">
        <f>C15*E15</f>
        <v>118300</v>
      </c>
      <c r="H15" s="240">
        <f>C15*F15</f>
        <v>10140</v>
      </c>
      <c r="I15" s="241">
        <v>40931</v>
      </c>
      <c r="J15" s="239" t="s">
        <v>812</v>
      </c>
    </row>
    <row r="16" spans="1:10">
      <c r="A16" s="239" t="s">
        <v>801</v>
      </c>
      <c r="B16" s="239" t="s">
        <v>796</v>
      </c>
      <c r="C16" s="239">
        <v>3370</v>
      </c>
      <c r="D16" s="239" t="s">
        <v>786</v>
      </c>
      <c r="E16" s="239">
        <v>33</v>
      </c>
      <c r="F16" s="239">
        <v>2</v>
      </c>
      <c r="G16" s="240">
        <f>C16*E16</f>
        <v>111210</v>
      </c>
      <c r="H16" s="240">
        <f>C16*F16</f>
        <v>6740</v>
      </c>
      <c r="I16" s="242">
        <v>41041</v>
      </c>
      <c r="J16" s="239" t="s">
        <v>815</v>
      </c>
    </row>
    <row r="17" spans="1:10">
      <c r="A17" s="239" t="s">
        <v>801</v>
      </c>
      <c r="B17" s="239" t="s">
        <v>796</v>
      </c>
      <c r="C17" s="239">
        <v>3100</v>
      </c>
      <c r="D17" s="239" t="s">
        <v>794</v>
      </c>
      <c r="E17" s="239">
        <v>29</v>
      </c>
      <c r="F17" s="239">
        <v>1</v>
      </c>
      <c r="G17" s="240">
        <f>C17*E17</f>
        <v>89900</v>
      </c>
      <c r="H17" s="240">
        <f>C17*F17</f>
        <v>3100</v>
      </c>
      <c r="I17" s="242">
        <v>41140</v>
      </c>
      <c r="J17" s="239" t="s">
        <v>812</v>
      </c>
    </row>
    <row r="18" spans="1:10">
      <c r="A18" s="239" t="s">
        <v>801</v>
      </c>
      <c r="B18" s="239" t="s">
        <v>796</v>
      </c>
      <c r="C18" s="239">
        <v>3390</v>
      </c>
      <c r="D18" s="239" t="s">
        <v>800</v>
      </c>
      <c r="E18" s="239">
        <v>19</v>
      </c>
      <c r="F18" s="239">
        <v>3</v>
      </c>
      <c r="G18" s="240">
        <f>C18*E18</f>
        <v>64410</v>
      </c>
      <c r="H18" s="240">
        <f>C18*F18</f>
        <v>10170</v>
      </c>
      <c r="I18" s="241">
        <v>41174</v>
      </c>
      <c r="J18" s="239" t="s">
        <v>815</v>
      </c>
    </row>
    <row r="19" spans="1:10">
      <c r="A19" s="239" t="s">
        <v>801</v>
      </c>
      <c r="B19" s="239" t="s">
        <v>796</v>
      </c>
      <c r="C19" s="239">
        <v>3400</v>
      </c>
      <c r="D19" s="239" t="s">
        <v>799</v>
      </c>
      <c r="E19" s="239">
        <v>17</v>
      </c>
      <c r="F19" s="239">
        <v>2</v>
      </c>
      <c r="G19" s="240">
        <f>C19*E19</f>
        <v>57800</v>
      </c>
      <c r="H19" s="240">
        <f>C19*F19</f>
        <v>6800</v>
      </c>
      <c r="I19" s="241">
        <v>41024</v>
      </c>
      <c r="J19" s="239" t="s">
        <v>813</v>
      </c>
    </row>
    <row r="20" spans="1:10">
      <c r="A20" s="239" t="s">
        <v>801</v>
      </c>
      <c r="B20" s="239" t="s">
        <v>790</v>
      </c>
      <c r="C20" s="239">
        <v>2970</v>
      </c>
      <c r="D20" s="239" t="s">
        <v>783</v>
      </c>
      <c r="E20" s="239">
        <v>41</v>
      </c>
      <c r="F20" s="239">
        <v>1</v>
      </c>
      <c r="G20" s="240">
        <f>C20*E20</f>
        <v>121770</v>
      </c>
      <c r="H20" s="240">
        <f>C20*F20</f>
        <v>2970</v>
      </c>
      <c r="I20" s="241">
        <v>41150</v>
      </c>
      <c r="J20" s="239" t="s">
        <v>811</v>
      </c>
    </row>
    <row r="21" spans="1:10">
      <c r="A21" s="239" t="s">
        <v>801</v>
      </c>
      <c r="B21" s="239" t="s">
        <v>790</v>
      </c>
      <c r="C21" s="239">
        <v>2950</v>
      </c>
      <c r="D21" s="239" t="s">
        <v>789</v>
      </c>
      <c r="E21" s="239">
        <v>38</v>
      </c>
      <c r="F21" s="239">
        <v>0</v>
      </c>
      <c r="G21" s="240">
        <f>C21*E21</f>
        <v>112100</v>
      </c>
      <c r="H21" s="240">
        <f>C21*F21</f>
        <v>0</v>
      </c>
      <c r="I21" s="242">
        <v>41099</v>
      </c>
      <c r="J21" s="239" t="s">
        <v>815</v>
      </c>
    </row>
    <row r="22" spans="1:10">
      <c r="A22" s="239" t="s">
        <v>801</v>
      </c>
      <c r="B22" s="239" t="s">
        <v>790</v>
      </c>
      <c r="C22" s="239">
        <v>2900</v>
      </c>
      <c r="D22" s="239" t="s">
        <v>786</v>
      </c>
      <c r="E22" s="239">
        <v>36</v>
      </c>
      <c r="F22" s="239">
        <v>0</v>
      </c>
      <c r="G22" s="240">
        <f>C22*E22</f>
        <v>104400</v>
      </c>
      <c r="H22" s="240">
        <f>C22*F22</f>
        <v>0</v>
      </c>
      <c r="I22" s="242">
        <v>41045</v>
      </c>
      <c r="J22" s="239" t="s">
        <v>814</v>
      </c>
    </row>
    <row r="23" spans="1:10">
      <c r="A23" s="239" t="s">
        <v>801</v>
      </c>
      <c r="B23" s="239" t="s">
        <v>790</v>
      </c>
      <c r="C23" s="239">
        <v>2850</v>
      </c>
      <c r="D23" s="239" t="s">
        <v>800</v>
      </c>
      <c r="E23" s="239">
        <v>23</v>
      </c>
      <c r="F23" s="239">
        <v>3</v>
      </c>
      <c r="G23" s="240">
        <f>C23*E23</f>
        <v>65550</v>
      </c>
      <c r="H23" s="240">
        <f>C23*F23</f>
        <v>8550</v>
      </c>
      <c r="I23" s="241">
        <v>40951</v>
      </c>
      <c r="J23" s="239" t="s">
        <v>812</v>
      </c>
    </row>
    <row r="24" spans="1:10">
      <c r="A24" s="239" t="s">
        <v>801</v>
      </c>
      <c r="B24" s="239" t="s">
        <v>790</v>
      </c>
      <c r="C24" s="239">
        <v>2850</v>
      </c>
      <c r="D24" s="239" t="s">
        <v>799</v>
      </c>
      <c r="E24" s="239">
        <v>21</v>
      </c>
      <c r="F24" s="239">
        <v>3</v>
      </c>
      <c r="G24" s="240">
        <f>C24*E24</f>
        <v>59850</v>
      </c>
      <c r="H24" s="240">
        <f>C24*F24</f>
        <v>8550</v>
      </c>
      <c r="I24" s="241">
        <v>41077</v>
      </c>
      <c r="J24" s="239" t="s">
        <v>813</v>
      </c>
    </row>
    <row r="25" spans="1:10">
      <c r="A25" s="239" t="s">
        <v>801</v>
      </c>
      <c r="B25" s="239" t="s">
        <v>790</v>
      </c>
      <c r="C25" s="239">
        <v>2920</v>
      </c>
      <c r="D25" s="239" t="s">
        <v>794</v>
      </c>
      <c r="E25" s="239">
        <v>21</v>
      </c>
      <c r="F25" s="239">
        <v>1</v>
      </c>
      <c r="G25" s="240">
        <f>C25*E25</f>
        <v>61320</v>
      </c>
      <c r="H25" s="240">
        <f>C25*F25</f>
        <v>2920</v>
      </c>
      <c r="I25" s="242">
        <v>41060</v>
      </c>
      <c r="J25" s="239" t="s">
        <v>812</v>
      </c>
    </row>
    <row r="26" spans="1:10">
      <c r="A26" s="239" t="s">
        <v>801</v>
      </c>
      <c r="B26" s="239" t="s">
        <v>802</v>
      </c>
      <c r="C26" s="239">
        <v>1250</v>
      </c>
      <c r="D26" s="239" t="s">
        <v>799</v>
      </c>
      <c r="E26" s="239">
        <v>29</v>
      </c>
      <c r="F26" s="239">
        <v>4</v>
      </c>
      <c r="G26" s="240">
        <f>C26*E26</f>
        <v>36250</v>
      </c>
      <c r="H26" s="240">
        <f>C26*F26</f>
        <v>5000</v>
      </c>
      <c r="I26" s="241">
        <v>41009</v>
      </c>
      <c r="J26" s="239" t="s">
        <v>811</v>
      </c>
    </row>
    <row r="27" spans="1:10">
      <c r="A27" s="239" t="s">
        <v>801</v>
      </c>
      <c r="B27" s="239" t="s">
        <v>802</v>
      </c>
      <c r="C27" s="239">
        <v>1280</v>
      </c>
      <c r="D27" s="239" t="s">
        <v>786</v>
      </c>
      <c r="E27" s="239">
        <v>21</v>
      </c>
      <c r="F27" s="239">
        <v>0</v>
      </c>
      <c r="G27" s="240">
        <f>C27*E27</f>
        <v>26880</v>
      </c>
      <c r="H27" s="240">
        <f>C27*F27</f>
        <v>0</v>
      </c>
      <c r="I27" s="242">
        <v>41225</v>
      </c>
      <c r="J27" s="239" t="s">
        <v>813</v>
      </c>
    </row>
    <row r="28" spans="1:10">
      <c r="A28" s="239" t="s">
        <v>801</v>
      </c>
      <c r="B28" s="239" t="s">
        <v>802</v>
      </c>
      <c r="C28" s="239">
        <v>1280</v>
      </c>
      <c r="D28" s="239" t="s">
        <v>783</v>
      </c>
      <c r="E28" s="239">
        <v>15</v>
      </c>
      <c r="F28" s="239">
        <v>4</v>
      </c>
      <c r="G28" s="240">
        <f>C28*E28</f>
        <v>19200</v>
      </c>
      <c r="H28" s="240">
        <f>C28*F28</f>
        <v>5120</v>
      </c>
      <c r="I28" s="241">
        <v>40930</v>
      </c>
      <c r="J28" s="239" t="s">
        <v>814</v>
      </c>
    </row>
    <row r="29" spans="1:10">
      <c r="A29" s="239" t="s">
        <v>801</v>
      </c>
      <c r="B29" s="239" t="s">
        <v>802</v>
      </c>
      <c r="C29" s="239">
        <v>1280</v>
      </c>
      <c r="D29" s="239" t="s">
        <v>800</v>
      </c>
      <c r="E29" s="239">
        <v>14</v>
      </c>
      <c r="F29" s="239">
        <v>0</v>
      </c>
      <c r="G29" s="240">
        <f>C29*E29</f>
        <v>17920</v>
      </c>
      <c r="H29" s="240">
        <f>C29*F29</f>
        <v>0</v>
      </c>
      <c r="I29" s="241">
        <v>41029</v>
      </c>
      <c r="J29" s="239" t="s">
        <v>815</v>
      </c>
    </row>
    <row r="30" spans="1:10">
      <c r="A30" s="239" t="s">
        <v>801</v>
      </c>
      <c r="B30" s="239" t="s">
        <v>802</v>
      </c>
      <c r="C30" s="239">
        <v>1200</v>
      </c>
      <c r="D30" s="239" t="s">
        <v>789</v>
      </c>
      <c r="E30" s="239">
        <v>13</v>
      </c>
      <c r="F30" s="239">
        <v>1</v>
      </c>
      <c r="G30" s="240">
        <f>C30*E30</f>
        <v>15600</v>
      </c>
      <c r="H30" s="240">
        <f>C30*F30</f>
        <v>1200</v>
      </c>
      <c r="I30" s="242">
        <v>41152</v>
      </c>
      <c r="J30" s="239" t="s">
        <v>810</v>
      </c>
    </row>
    <row r="31" spans="1:10">
      <c r="A31" s="239" t="s">
        <v>801</v>
      </c>
      <c r="B31" s="239" t="s">
        <v>802</v>
      </c>
      <c r="C31" s="239">
        <v>4500</v>
      </c>
      <c r="D31" s="239" t="s">
        <v>794</v>
      </c>
      <c r="E31" s="239">
        <v>10</v>
      </c>
      <c r="F31" s="239">
        <v>0</v>
      </c>
      <c r="G31" s="240">
        <f>C31*E31</f>
        <v>45000</v>
      </c>
      <c r="H31" s="240">
        <f>C31*F31</f>
        <v>0</v>
      </c>
      <c r="I31" s="242">
        <v>41084</v>
      </c>
      <c r="J31" s="239" t="s">
        <v>812</v>
      </c>
    </row>
    <row r="32" spans="1:10">
      <c r="A32" s="239" t="s">
        <v>803</v>
      </c>
      <c r="B32" s="239" t="s">
        <v>793</v>
      </c>
      <c r="C32" s="239">
        <v>800</v>
      </c>
      <c r="D32" s="239" t="s">
        <v>794</v>
      </c>
      <c r="E32" s="239">
        <v>44</v>
      </c>
      <c r="F32" s="239">
        <v>4</v>
      </c>
      <c r="G32" s="240">
        <f>C32*E32</f>
        <v>35200</v>
      </c>
      <c r="H32" s="240">
        <f>C32*F32</f>
        <v>3200</v>
      </c>
      <c r="I32" s="242">
        <v>41034</v>
      </c>
      <c r="J32" s="239" t="s">
        <v>812</v>
      </c>
    </row>
    <row r="33" spans="1:10">
      <c r="A33" s="239" t="s">
        <v>803</v>
      </c>
      <c r="B33" s="239" t="s">
        <v>793</v>
      </c>
      <c r="C33" s="239">
        <v>900</v>
      </c>
      <c r="D33" s="239" t="s">
        <v>789</v>
      </c>
      <c r="E33" s="239">
        <v>38</v>
      </c>
      <c r="F33" s="239">
        <v>0</v>
      </c>
      <c r="G33" s="240">
        <f>C33*E33</f>
        <v>34200</v>
      </c>
      <c r="H33" s="240">
        <f>C33*F33</f>
        <v>0</v>
      </c>
      <c r="I33" s="242">
        <v>40997</v>
      </c>
      <c r="J33" s="239" t="s">
        <v>810</v>
      </c>
    </row>
    <row r="34" spans="1:10">
      <c r="A34" s="239" t="s">
        <v>803</v>
      </c>
      <c r="B34" s="239" t="s">
        <v>793</v>
      </c>
      <c r="C34" s="239">
        <v>1000</v>
      </c>
      <c r="D34" s="239" t="s">
        <v>783</v>
      </c>
      <c r="E34" s="239">
        <v>32</v>
      </c>
      <c r="F34" s="239">
        <v>4</v>
      </c>
      <c r="G34" s="240">
        <f>C34*E34</f>
        <v>32000</v>
      </c>
      <c r="H34" s="240">
        <f>C34*F34</f>
        <v>4000</v>
      </c>
      <c r="I34" s="241">
        <v>41075</v>
      </c>
      <c r="J34" s="239" t="s">
        <v>814</v>
      </c>
    </row>
    <row r="35" spans="1:10">
      <c r="A35" s="239" t="s">
        <v>803</v>
      </c>
      <c r="B35" s="239" t="s">
        <v>793</v>
      </c>
      <c r="C35" s="239">
        <v>780</v>
      </c>
      <c r="D35" s="239" t="s">
        <v>800</v>
      </c>
      <c r="E35" s="239">
        <v>31</v>
      </c>
      <c r="F35" s="239">
        <v>4</v>
      </c>
      <c r="G35" s="240">
        <f>C35*E35</f>
        <v>24180</v>
      </c>
      <c r="H35" s="240">
        <f>C35*F35</f>
        <v>3120</v>
      </c>
      <c r="I35" s="241">
        <v>41195</v>
      </c>
      <c r="J35" s="239" t="s">
        <v>813</v>
      </c>
    </row>
    <row r="36" spans="1:10">
      <c r="A36" s="239" t="s">
        <v>803</v>
      </c>
      <c r="B36" s="239" t="s">
        <v>793</v>
      </c>
      <c r="C36" s="239">
        <v>800</v>
      </c>
      <c r="D36" s="239" t="s">
        <v>786</v>
      </c>
      <c r="E36" s="239">
        <v>17</v>
      </c>
      <c r="F36" s="239">
        <v>1</v>
      </c>
      <c r="G36" s="240">
        <f>C36*E36</f>
        <v>13600</v>
      </c>
      <c r="H36" s="240">
        <f>C36*F36</f>
        <v>800</v>
      </c>
      <c r="I36" s="242">
        <v>40984</v>
      </c>
      <c r="J36" s="239" t="s">
        <v>815</v>
      </c>
    </row>
    <row r="37" spans="1:10">
      <c r="A37" s="239" t="s">
        <v>803</v>
      </c>
      <c r="B37" s="239" t="s">
        <v>793</v>
      </c>
      <c r="C37" s="239">
        <v>800</v>
      </c>
      <c r="D37" s="239" t="s">
        <v>799</v>
      </c>
      <c r="E37" s="239">
        <v>12</v>
      </c>
      <c r="F37" s="239">
        <v>2</v>
      </c>
      <c r="G37" s="240">
        <f>C37*E37</f>
        <v>9600</v>
      </c>
      <c r="H37" s="240">
        <f>C37*F37</f>
        <v>1600</v>
      </c>
      <c r="I37" s="241">
        <v>41095</v>
      </c>
      <c r="J37" s="239" t="s">
        <v>810</v>
      </c>
    </row>
    <row r="38" spans="1:10">
      <c r="A38" s="239" t="s">
        <v>803</v>
      </c>
      <c r="B38" s="239" t="s">
        <v>796</v>
      </c>
      <c r="C38" s="239">
        <v>1080</v>
      </c>
      <c r="D38" s="239" t="s">
        <v>794</v>
      </c>
      <c r="E38" s="239">
        <v>50</v>
      </c>
      <c r="F38" s="239">
        <v>3</v>
      </c>
      <c r="G38" s="240">
        <f>C38*E38</f>
        <v>54000</v>
      </c>
      <c r="H38" s="240">
        <f>C38*F38</f>
        <v>3240</v>
      </c>
      <c r="I38" s="241">
        <v>40933</v>
      </c>
      <c r="J38" s="239" t="s">
        <v>812</v>
      </c>
    </row>
    <row r="39" spans="1:10">
      <c r="A39" s="239" t="s">
        <v>803</v>
      </c>
      <c r="B39" s="239" t="s">
        <v>796</v>
      </c>
      <c r="C39" s="239">
        <v>1100</v>
      </c>
      <c r="D39" s="239" t="s">
        <v>783</v>
      </c>
      <c r="E39" s="239">
        <v>50</v>
      </c>
      <c r="F39" s="239">
        <v>3</v>
      </c>
      <c r="G39" s="240">
        <f>C39*E39</f>
        <v>55000</v>
      </c>
      <c r="H39" s="240">
        <f>C39*F39</f>
        <v>3300</v>
      </c>
      <c r="I39" s="241">
        <v>40975</v>
      </c>
      <c r="J39" s="239" t="s">
        <v>815</v>
      </c>
    </row>
    <row r="40" spans="1:10">
      <c r="A40" s="239" t="s">
        <v>803</v>
      </c>
      <c r="B40" s="239" t="s">
        <v>796</v>
      </c>
      <c r="C40" s="239">
        <v>1080</v>
      </c>
      <c r="D40" s="239" t="s">
        <v>786</v>
      </c>
      <c r="E40" s="239">
        <v>43</v>
      </c>
      <c r="F40" s="239">
        <v>4</v>
      </c>
      <c r="G40" s="240">
        <f>C40*E40</f>
        <v>46440</v>
      </c>
      <c r="H40" s="240">
        <f>C40*F40</f>
        <v>4320</v>
      </c>
      <c r="I40" s="242">
        <v>41270</v>
      </c>
      <c r="J40" s="239" t="s">
        <v>815</v>
      </c>
    </row>
    <row r="41" spans="1:10">
      <c r="A41" s="239" t="s">
        <v>803</v>
      </c>
      <c r="B41" s="239" t="s">
        <v>796</v>
      </c>
      <c r="C41" s="239">
        <v>1120</v>
      </c>
      <c r="D41" s="239" t="s">
        <v>799</v>
      </c>
      <c r="E41" s="239">
        <v>39</v>
      </c>
      <c r="F41" s="239">
        <v>0</v>
      </c>
      <c r="G41" s="240">
        <f>C41*E41</f>
        <v>43680</v>
      </c>
      <c r="H41" s="240">
        <f>C41*F41</f>
        <v>0</v>
      </c>
      <c r="I41" s="241">
        <v>41005</v>
      </c>
      <c r="J41" s="239" t="s">
        <v>814</v>
      </c>
    </row>
    <row r="42" spans="1:10">
      <c r="A42" s="239" t="s">
        <v>803</v>
      </c>
      <c r="B42" s="239" t="s">
        <v>796</v>
      </c>
      <c r="C42" s="239">
        <v>1100</v>
      </c>
      <c r="D42" s="239" t="s">
        <v>789</v>
      </c>
      <c r="E42" s="239">
        <v>28</v>
      </c>
      <c r="F42" s="239">
        <v>2</v>
      </c>
      <c r="G42" s="240">
        <f>C42*E42</f>
        <v>30800</v>
      </c>
      <c r="H42" s="240">
        <f>C42*F42</f>
        <v>2200</v>
      </c>
      <c r="I42" s="242">
        <v>41134</v>
      </c>
      <c r="J42" s="239" t="s">
        <v>813</v>
      </c>
    </row>
    <row r="43" spans="1:10">
      <c r="A43" s="239" t="s">
        <v>803</v>
      </c>
      <c r="B43" s="239" t="s">
        <v>796</v>
      </c>
      <c r="C43" s="239">
        <v>1080</v>
      </c>
      <c r="D43" s="239" t="s">
        <v>800</v>
      </c>
      <c r="E43" s="239">
        <v>18</v>
      </c>
      <c r="F43" s="239">
        <v>1</v>
      </c>
      <c r="G43" s="240">
        <f>C43*E43</f>
        <v>19440</v>
      </c>
      <c r="H43" s="240">
        <f>C43*F43</f>
        <v>1080</v>
      </c>
      <c r="I43" s="241">
        <v>40978</v>
      </c>
      <c r="J43" s="239" t="s">
        <v>810</v>
      </c>
    </row>
    <row r="44" spans="1:10">
      <c r="A44" s="239" t="s">
        <v>803</v>
      </c>
      <c r="B44" s="239" t="s">
        <v>798</v>
      </c>
      <c r="C44" s="239">
        <v>1200</v>
      </c>
      <c r="D44" s="239" t="s">
        <v>794</v>
      </c>
      <c r="E44" s="239">
        <v>44</v>
      </c>
      <c r="F44" s="239">
        <v>3</v>
      </c>
      <c r="G44" s="240">
        <f>C44*E44</f>
        <v>52800</v>
      </c>
      <c r="H44" s="240">
        <f>C44*F44</f>
        <v>3600</v>
      </c>
      <c r="I44" s="241">
        <v>41013</v>
      </c>
      <c r="J44" s="239" t="s">
        <v>815</v>
      </c>
    </row>
    <row r="45" spans="1:10">
      <c r="A45" s="239" t="s">
        <v>803</v>
      </c>
      <c r="B45" s="239" t="s">
        <v>798</v>
      </c>
      <c r="C45" s="239">
        <v>1200</v>
      </c>
      <c r="D45" s="239" t="s">
        <v>786</v>
      </c>
      <c r="E45" s="239">
        <v>42</v>
      </c>
      <c r="F45" s="239">
        <v>2</v>
      </c>
      <c r="G45" s="240">
        <f>C45*E45</f>
        <v>50400</v>
      </c>
      <c r="H45" s="240">
        <f>C45*F45</f>
        <v>2400</v>
      </c>
      <c r="I45" s="242">
        <v>41050</v>
      </c>
      <c r="J45" s="239" t="s">
        <v>813</v>
      </c>
    </row>
    <row r="46" spans="1:10">
      <c r="A46" s="239" t="s">
        <v>803</v>
      </c>
      <c r="B46" s="239" t="s">
        <v>798</v>
      </c>
      <c r="C46" s="239">
        <v>1200</v>
      </c>
      <c r="D46" s="239" t="s">
        <v>783</v>
      </c>
      <c r="E46" s="239">
        <v>39</v>
      </c>
      <c r="F46" s="239">
        <v>4</v>
      </c>
      <c r="G46" s="240">
        <f>C46*E46</f>
        <v>46800</v>
      </c>
      <c r="H46" s="240">
        <f>C46*F46</f>
        <v>4800</v>
      </c>
      <c r="I46" s="241">
        <v>41164</v>
      </c>
      <c r="J46" s="239" t="s">
        <v>810</v>
      </c>
    </row>
    <row r="47" spans="1:10">
      <c r="A47" s="239" t="s">
        <v>803</v>
      </c>
      <c r="B47" s="239" t="s">
        <v>798</v>
      </c>
      <c r="C47" s="239">
        <v>1200</v>
      </c>
      <c r="D47" s="239" t="s">
        <v>800</v>
      </c>
      <c r="E47" s="239">
        <v>39</v>
      </c>
      <c r="F47" s="239">
        <v>0</v>
      </c>
      <c r="G47" s="240">
        <f>C47*E47</f>
        <v>46800</v>
      </c>
      <c r="H47" s="240">
        <f>C47*F47</f>
        <v>0</v>
      </c>
      <c r="I47" s="241">
        <v>41248</v>
      </c>
      <c r="J47" s="239" t="s">
        <v>811</v>
      </c>
    </row>
    <row r="48" spans="1:10">
      <c r="A48" s="239" t="s">
        <v>803</v>
      </c>
      <c r="B48" s="239" t="s">
        <v>798</v>
      </c>
      <c r="C48" s="239">
        <v>1200</v>
      </c>
      <c r="D48" s="239" t="s">
        <v>789</v>
      </c>
      <c r="E48" s="239">
        <v>33</v>
      </c>
      <c r="F48" s="239">
        <v>3</v>
      </c>
      <c r="G48" s="240">
        <f>C48*E48</f>
        <v>39600</v>
      </c>
      <c r="H48" s="240">
        <f>C48*F48</f>
        <v>3600</v>
      </c>
      <c r="I48" s="242">
        <v>41058</v>
      </c>
      <c r="J48" s="239" t="s">
        <v>812</v>
      </c>
    </row>
    <row r="49" spans="1:10">
      <c r="A49" s="239" t="s">
        <v>803</v>
      </c>
      <c r="B49" s="239" t="s">
        <v>798</v>
      </c>
      <c r="C49" s="239">
        <v>1240</v>
      </c>
      <c r="D49" s="239" t="s">
        <v>799</v>
      </c>
      <c r="E49" s="239">
        <v>27</v>
      </c>
      <c r="F49" s="239">
        <v>0</v>
      </c>
      <c r="G49" s="240">
        <f>C49*E49</f>
        <v>33480</v>
      </c>
      <c r="H49" s="240">
        <f>C49*F49</f>
        <v>0</v>
      </c>
      <c r="I49" s="241">
        <v>40986</v>
      </c>
      <c r="J49" s="239" t="s">
        <v>813</v>
      </c>
    </row>
    <row r="50" spans="1:10">
      <c r="A50" s="239" t="s">
        <v>803</v>
      </c>
      <c r="B50" s="239" t="s">
        <v>788</v>
      </c>
      <c r="C50" s="239">
        <v>1150</v>
      </c>
      <c r="D50" s="239" t="s">
        <v>783</v>
      </c>
      <c r="E50" s="239">
        <v>48</v>
      </c>
      <c r="F50" s="239">
        <v>2</v>
      </c>
      <c r="G50" s="240">
        <f>C50*E50</f>
        <v>55200</v>
      </c>
      <c r="H50" s="240">
        <f>C50*F50</f>
        <v>2300</v>
      </c>
      <c r="I50" s="241">
        <v>41157</v>
      </c>
      <c r="J50" s="239" t="s">
        <v>811</v>
      </c>
    </row>
    <row r="51" spans="1:10">
      <c r="A51" s="239" t="s">
        <v>803</v>
      </c>
      <c r="B51" s="239" t="s">
        <v>788</v>
      </c>
      <c r="C51" s="239">
        <v>1150</v>
      </c>
      <c r="D51" s="239" t="s">
        <v>794</v>
      </c>
      <c r="E51" s="239">
        <v>46</v>
      </c>
      <c r="F51" s="239">
        <v>4</v>
      </c>
      <c r="G51" s="240">
        <f>C51*E51</f>
        <v>52900</v>
      </c>
      <c r="H51" s="240">
        <f>C51*F51</f>
        <v>4600</v>
      </c>
      <c r="I51" s="241">
        <v>41193</v>
      </c>
      <c r="J51" s="239" t="s">
        <v>810</v>
      </c>
    </row>
    <row r="52" spans="1:10">
      <c r="A52" s="239" t="s">
        <v>803</v>
      </c>
      <c r="B52" s="239" t="s">
        <v>788</v>
      </c>
      <c r="C52" s="239">
        <v>1200</v>
      </c>
      <c r="D52" s="239" t="s">
        <v>789</v>
      </c>
      <c r="E52" s="239">
        <v>43</v>
      </c>
      <c r="F52" s="239">
        <v>0</v>
      </c>
      <c r="G52" s="240">
        <f>C52*E52</f>
        <v>51600</v>
      </c>
      <c r="H52" s="240">
        <f>C52*F52</f>
        <v>0</v>
      </c>
      <c r="I52" s="242">
        <v>40973</v>
      </c>
      <c r="J52" s="239" t="s">
        <v>815</v>
      </c>
    </row>
    <row r="53" spans="1:10">
      <c r="A53" s="239" t="s">
        <v>803</v>
      </c>
      <c r="B53" s="239" t="s">
        <v>788</v>
      </c>
      <c r="C53" s="239">
        <v>1150</v>
      </c>
      <c r="D53" s="239" t="s">
        <v>786</v>
      </c>
      <c r="E53" s="239">
        <v>31</v>
      </c>
      <c r="F53" s="239">
        <v>1</v>
      </c>
      <c r="G53" s="240">
        <f>C53*E53</f>
        <v>35650</v>
      </c>
      <c r="H53" s="240">
        <f>C53*F53</f>
        <v>1150</v>
      </c>
      <c r="I53" s="242">
        <v>41202</v>
      </c>
      <c r="J53" s="239" t="s">
        <v>812</v>
      </c>
    </row>
    <row r="54" spans="1:10">
      <c r="A54" s="239" t="s">
        <v>803</v>
      </c>
      <c r="B54" s="239" t="s">
        <v>788</v>
      </c>
      <c r="C54" s="239">
        <v>1150</v>
      </c>
      <c r="D54" s="239" t="s">
        <v>800</v>
      </c>
      <c r="E54" s="239">
        <v>27</v>
      </c>
      <c r="F54" s="239">
        <v>3</v>
      </c>
      <c r="G54" s="240">
        <f>C54*E54</f>
        <v>31050</v>
      </c>
      <c r="H54" s="240">
        <f>C54*F54</f>
        <v>3450</v>
      </c>
      <c r="I54" s="241">
        <v>41159</v>
      </c>
      <c r="J54" s="239" t="s">
        <v>814</v>
      </c>
    </row>
    <row r="55" spans="1:10">
      <c r="A55" s="239" t="s">
        <v>803</v>
      </c>
      <c r="B55" s="239" t="s">
        <v>788</v>
      </c>
      <c r="C55" s="239">
        <v>1200</v>
      </c>
      <c r="D55" s="239" t="s">
        <v>799</v>
      </c>
      <c r="E55" s="239">
        <v>20</v>
      </c>
      <c r="F55" s="239">
        <v>4</v>
      </c>
      <c r="G55" s="240">
        <f>C55*E55</f>
        <v>24000</v>
      </c>
      <c r="H55" s="240">
        <f>C55*F55</f>
        <v>4800</v>
      </c>
      <c r="I55" s="241">
        <v>41189</v>
      </c>
      <c r="J55" s="239" t="s">
        <v>815</v>
      </c>
    </row>
    <row r="56" spans="1:10">
      <c r="A56" s="239" t="s">
        <v>804</v>
      </c>
      <c r="B56" s="239" t="s">
        <v>793</v>
      </c>
      <c r="C56" s="239">
        <v>5490</v>
      </c>
      <c r="D56" s="239" t="s">
        <v>794</v>
      </c>
      <c r="E56" s="239">
        <v>41</v>
      </c>
      <c r="F56" s="239">
        <v>1</v>
      </c>
      <c r="G56" s="240">
        <f>C56*E56</f>
        <v>225090</v>
      </c>
      <c r="H56" s="240">
        <f>C56*F56</f>
        <v>5490</v>
      </c>
      <c r="I56" s="242">
        <v>40981</v>
      </c>
      <c r="J56" s="239" t="s">
        <v>810</v>
      </c>
    </row>
    <row r="57" spans="1:10">
      <c r="A57" s="239" t="s">
        <v>804</v>
      </c>
      <c r="B57" s="239" t="s">
        <v>793</v>
      </c>
      <c r="C57" s="239">
        <v>5400</v>
      </c>
      <c r="D57" s="239" t="s">
        <v>789</v>
      </c>
      <c r="E57" s="239">
        <v>35</v>
      </c>
      <c r="F57" s="239">
        <v>1</v>
      </c>
      <c r="G57" s="240">
        <f>C57*E57</f>
        <v>189000</v>
      </c>
      <c r="H57" s="240">
        <f>C57*F57</f>
        <v>5400</v>
      </c>
      <c r="I57" s="242">
        <v>40960</v>
      </c>
      <c r="J57" s="239" t="s">
        <v>815</v>
      </c>
    </row>
    <row r="58" spans="1:10">
      <c r="A58" s="239" t="s">
        <v>804</v>
      </c>
      <c r="B58" s="239" t="s">
        <v>793</v>
      </c>
      <c r="C58" s="239">
        <v>5490</v>
      </c>
      <c r="D58" s="239" t="s">
        <v>786</v>
      </c>
      <c r="E58" s="239">
        <v>28</v>
      </c>
      <c r="F58" s="239">
        <v>2</v>
      </c>
      <c r="G58" s="240">
        <f>C58*E58</f>
        <v>153720</v>
      </c>
      <c r="H58" s="240">
        <f>C58*F58</f>
        <v>10980</v>
      </c>
      <c r="I58" s="242">
        <v>41120</v>
      </c>
      <c r="J58" s="239" t="s">
        <v>814</v>
      </c>
    </row>
    <row r="59" spans="1:10">
      <c r="A59" s="239" t="s">
        <v>804</v>
      </c>
      <c r="B59" s="239" t="s">
        <v>793</v>
      </c>
      <c r="C59" s="239">
        <v>5490</v>
      </c>
      <c r="D59" s="239" t="s">
        <v>783</v>
      </c>
      <c r="E59" s="239">
        <v>23</v>
      </c>
      <c r="F59" s="239">
        <v>0</v>
      </c>
      <c r="G59" s="240">
        <f>C59*E59</f>
        <v>126270</v>
      </c>
      <c r="H59" s="240">
        <f>C59*F59</f>
        <v>0</v>
      </c>
      <c r="I59" s="241">
        <v>41136</v>
      </c>
      <c r="J59" s="239" t="s">
        <v>812</v>
      </c>
    </row>
    <row r="60" spans="1:10">
      <c r="A60" s="239" t="s">
        <v>804</v>
      </c>
      <c r="B60" s="239" t="s">
        <v>793</v>
      </c>
      <c r="C60" s="239">
        <v>5500</v>
      </c>
      <c r="D60" s="239" t="s">
        <v>799</v>
      </c>
      <c r="E60" s="239">
        <v>20</v>
      </c>
      <c r="F60" s="239">
        <v>4</v>
      </c>
      <c r="G60" s="240">
        <f>C60*E60</f>
        <v>110000</v>
      </c>
      <c r="H60" s="240">
        <f>C60*F60</f>
        <v>22000</v>
      </c>
      <c r="I60" s="241">
        <v>41009</v>
      </c>
      <c r="J60" s="239" t="s">
        <v>814</v>
      </c>
    </row>
    <row r="61" spans="1:10">
      <c r="A61" s="239" t="s">
        <v>804</v>
      </c>
      <c r="B61" s="239" t="s">
        <v>793</v>
      </c>
      <c r="C61" s="239">
        <v>5490</v>
      </c>
      <c r="D61" s="239" t="s">
        <v>800</v>
      </c>
      <c r="E61" s="239">
        <v>17</v>
      </c>
      <c r="F61" s="239">
        <v>2</v>
      </c>
      <c r="G61" s="240">
        <f>C61*E61</f>
        <v>93330</v>
      </c>
      <c r="H61" s="240">
        <f>C61*F61</f>
        <v>10980</v>
      </c>
      <c r="I61" s="241">
        <v>41023</v>
      </c>
      <c r="J61" s="239" t="s">
        <v>812</v>
      </c>
    </row>
    <row r="62" spans="1:10">
      <c r="A62" s="239" t="s">
        <v>804</v>
      </c>
      <c r="B62" s="239" t="s">
        <v>797</v>
      </c>
      <c r="C62" s="239">
        <v>4600</v>
      </c>
      <c r="D62" s="239" t="s">
        <v>789</v>
      </c>
      <c r="E62" s="239">
        <v>46</v>
      </c>
      <c r="F62" s="239">
        <v>1</v>
      </c>
      <c r="G62" s="240">
        <f>C62*E62</f>
        <v>211600</v>
      </c>
      <c r="H62" s="240">
        <f>C62*F62</f>
        <v>4600</v>
      </c>
      <c r="I62" s="242">
        <v>41108</v>
      </c>
      <c r="J62" s="239" t="s">
        <v>815</v>
      </c>
    </row>
    <row r="63" spans="1:10">
      <c r="A63" s="239" t="s">
        <v>804</v>
      </c>
      <c r="B63" s="239" t="s">
        <v>797</v>
      </c>
      <c r="C63" s="239">
        <v>4590</v>
      </c>
      <c r="D63" s="239" t="s">
        <v>794</v>
      </c>
      <c r="E63" s="239">
        <v>36</v>
      </c>
      <c r="F63" s="239">
        <v>2</v>
      </c>
      <c r="G63" s="240">
        <f>C63*E63</f>
        <v>165240</v>
      </c>
      <c r="H63" s="240">
        <f>C63*F63</f>
        <v>9180</v>
      </c>
      <c r="I63" s="242">
        <v>41173</v>
      </c>
      <c r="J63" s="239" t="s">
        <v>812</v>
      </c>
    </row>
    <row r="64" spans="1:10">
      <c r="A64" s="239" t="s">
        <v>804</v>
      </c>
      <c r="B64" s="239" t="s">
        <v>797</v>
      </c>
      <c r="C64" s="239">
        <v>4590</v>
      </c>
      <c r="D64" s="239" t="s">
        <v>783</v>
      </c>
      <c r="E64" s="239">
        <v>29</v>
      </c>
      <c r="F64" s="239">
        <v>4</v>
      </c>
      <c r="G64" s="240">
        <f>C64*E64</f>
        <v>133110</v>
      </c>
      <c r="H64" s="240">
        <f>C64*F64</f>
        <v>18360</v>
      </c>
      <c r="I64" s="241">
        <v>41088</v>
      </c>
      <c r="J64" s="239" t="s">
        <v>815</v>
      </c>
    </row>
    <row r="65" spans="1:10">
      <c r="A65" s="239" t="s">
        <v>804</v>
      </c>
      <c r="B65" s="239" t="s">
        <v>797</v>
      </c>
      <c r="C65" s="239">
        <v>4590</v>
      </c>
      <c r="D65" s="239" t="s">
        <v>786</v>
      </c>
      <c r="E65" s="239">
        <v>28</v>
      </c>
      <c r="F65" s="239">
        <v>2</v>
      </c>
      <c r="G65" s="240">
        <f>C65*E65</f>
        <v>128520</v>
      </c>
      <c r="H65" s="240">
        <f>C65*F65</f>
        <v>9180</v>
      </c>
      <c r="I65" s="242">
        <v>41057</v>
      </c>
      <c r="J65" s="239" t="s">
        <v>811</v>
      </c>
    </row>
    <row r="66" spans="1:10">
      <c r="A66" s="239" t="s">
        <v>804</v>
      </c>
      <c r="B66" s="239" t="s">
        <v>797</v>
      </c>
      <c r="C66" s="239">
        <v>4590</v>
      </c>
      <c r="D66" s="239" t="s">
        <v>800</v>
      </c>
      <c r="E66" s="239">
        <v>27</v>
      </c>
      <c r="F66" s="239">
        <v>2</v>
      </c>
      <c r="G66" s="240">
        <f>C66*E66</f>
        <v>123930</v>
      </c>
      <c r="H66" s="240">
        <f>C66*F66</f>
        <v>9180</v>
      </c>
      <c r="I66" s="241">
        <v>41228</v>
      </c>
      <c r="J66" s="239" t="s">
        <v>815</v>
      </c>
    </row>
    <row r="67" spans="1:10">
      <c r="A67" s="239" t="s">
        <v>804</v>
      </c>
      <c r="B67" s="239" t="s">
        <v>797</v>
      </c>
      <c r="C67" s="239">
        <v>4590</v>
      </c>
      <c r="D67" s="239" t="s">
        <v>799</v>
      </c>
      <c r="E67" s="239">
        <v>19</v>
      </c>
      <c r="F67" s="239">
        <v>4</v>
      </c>
      <c r="G67" s="240">
        <f>C67*E67</f>
        <v>87210</v>
      </c>
      <c r="H67" s="240">
        <f>C67*F67</f>
        <v>18360</v>
      </c>
      <c r="I67" s="241">
        <v>41219</v>
      </c>
      <c r="J67" s="239" t="s">
        <v>811</v>
      </c>
    </row>
    <row r="68" spans="1:10">
      <c r="A68" s="239" t="s">
        <v>804</v>
      </c>
      <c r="B68" s="239" t="s">
        <v>790</v>
      </c>
      <c r="C68" s="239">
        <v>10500</v>
      </c>
      <c r="D68" s="239" t="s">
        <v>800</v>
      </c>
      <c r="E68" s="239">
        <v>49</v>
      </c>
      <c r="F68" s="239">
        <v>0</v>
      </c>
      <c r="G68" s="240">
        <f>C68*E68</f>
        <v>514500</v>
      </c>
      <c r="H68" s="240">
        <f>C68*F68</f>
        <v>0</v>
      </c>
      <c r="I68" s="241">
        <v>41074</v>
      </c>
      <c r="J68" s="239" t="s">
        <v>813</v>
      </c>
    </row>
    <row r="69" spans="1:10">
      <c r="A69" s="239" t="s">
        <v>804</v>
      </c>
      <c r="B69" s="239" t="s">
        <v>790</v>
      </c>
      <c r="C69" s="239">
        <v>9990</v>
      </c>
      <c r="D69" s="239" t="s">
        <v>789</v>
      </c>
      <c r="E69" s="239">
        <v>43</v>
      </c>
      <c r="F69" s="239">
        <v>4</v>
      </c>
      <c r="G69" s="240">
        <f>C69*E69</f>
        <v>429570</v>
      </c>
      <c r="H69" s="240">
        <f>C69*F69</f>
        <v>39960</v>
      </c>
      <c r="I69" s="242">
        <v>41259</v>
      </c>
      <c r="J69" s="239" t="s">
        <v>812</v>
      </c>
    </row>
    <row r="70" spans="1:10">
      <c r="A70" s="239" t="s">
        <v>804</v>
      </c>
      <c r="B70" s="239" t="s">
        <v>790</v>
      </c>
      <c r="C70" s="239">
        <v>10110</v>
      </c>
      <c r="D70" s="239" t="s">
        <v>799</v>
      </c>
      <c r="E70" s="239">
        <v>39</v>
      </c>
      <c r="F70" s="239">
        <v>4</v>
      </c>
      <c r="G70" s="240">
        <f>C70*E70</f>
        <v>394290</v>
      </c>
      <c r="H70" s="240">
        <f>C70*F70</f>
        <v>40440</v>
      </c>
      <c r="I70" s="241">
        <v>41022</v>
      </c>
      <c r="J70" s="239" t="s">
        <v>811</v>
      </c>
    </row>
    <row r="71" spans="1:10">
      <c r="A71" s="239" t="s">
        <v>804</v>
      </c>
      <c r="B71" s="239" t="s">
        <v>790</v>
      </c>
      <c r="C71" s="239">
        <v>10000</v>
      </c>
      <c r="D71" s="239" t="s">
        <v>794</v>
      </c>
      <c r="E71" s="239">
        <v>28</v>
      </c>
      <c r="F71" s="239">
        <v>0</v>
      </c>
      <c r="G71" s="240">
        <f>C71*E71</f>
        <v>280000</v>
      </c>
      <c r="H71" s="240">
        <f>C71*F71</f>
        <v>0</v>
      </c>
      <c r="I71" s="242">
        <v>40949</v>
      </c>
      <c r="J71" s="239" t="s">
        <v>810</v>
      </c>
    </row>
    <row r="72" spans="1:10">
      <c r="A72" s="239" t="s">
        <v>804</v>
      </c>
      <c r="B72" s="239" t="s">
        <v>790</v>
      </c>
      <c r="C72" s="239">
        <v>10250</v>
      </c>
      <c r="D72" s="239" t="s">
        <v>783</v>
      </c>
      <c r="E72" s="239">
        <v>16</v>
      </c>
      <c r="F72" s="239">
        <v>4</v>
      </c>
      <c r="G72" s="240">
        <f>C72*E72</f>
        <v>164000</v>
      </c>
      <c r="H72" s="240">
        <f>C72*F72</f>
        <v>41000</v>
      </c>
      <c r="I72" s="241">
        <v>40958</v>
      </c>
      <c r="J72" s="239" t="s">
        <v>813</v>
      </c>
    </row>
    <row r="73" spans="1:10">
      <c r="A73" s="239" t="s">
        <v>804</v>
      </c>
      <c r="B73" s="239" t="s">
        <v>790</v>
      </c>
      <c r="C73" s="239">
        <v>10010</v>
      </c>
      <c r="D73" s="239" t="s">
        <v>786</v>
      </c>
      <c r="E73" s="239">
        <v>14</v>
      </c>
      <c r="F73" s="239">
        <v>3</v>
      </c>
      <c r="G73" s="240">
        <f>C73*E73</f>
        <v>140140</v>
      </c>
      <c r="H73" s="240">
        <f>C73*F73</f>
        <v>30030</v>
      </c>
      <c r="I73" s="242">
        <v>41094</v>
      </c>
      <c r="J73" s="239" t="s">
        <v>811</v>
      </c>
    </row>
    <row r="74" spans="1:10">
      <c r="A74" s="239" t="s">
        <v>804</v>
      </c>
      <c r="B74" s="239" t="s">
        <v>802</v>
      </c>
      <c r="C74" s="239">
        <v>4550</v>
      </c>
      <c r="D74" s="239" t="s">
        <v>800</v>
      </c>
      <c r="E74" s="239">
        <v>41</v>
      </c>
      <c r="F74" s="239">
        <v>4</v>
      </c>
      <c r="G74" s="240">
        <f>C74*E74</f>
        <v>186550</v>
      </c>
      <c r="H74" s="240">
        <f>C74*F74</f>
        <v>18200</v>
      </c>
      <c r="I74" s="241">
        <v>40949</v>
      </c>
      <c r="J74" s="239" t="s">
        <v>814</v>
      </c>
    </row>
    <row r="75" spans="1:10">
      <c r="A75" s="239" t="s">
        <v>804</v>
      </c>
      <c r="B75" s="239" t="s">
        <v>802</v>
      </c>
      <c r="C75" s="239">
        <v>4550</v>
      </c>
      <c r="D75" s="239" t="s">
        <v>789</v>
      </c>
      <c r="E75" s="239">
        <v>28</v>
      </c>
      <c r="F75" s="239">
        <v>0</v>
      </c>
      <c r="G75" s="240">
        <f>C75*E75</f>
        <v>127400</v>
      </c>
      <c r="H75" s="240">
        <f>C75*F75</f>
        <v>0</v>
      </c>
      <c r="I75" s="242">
        <v>41180</v>
      </c>
      <c r="J75" s="239" t="s">
        <v>812</v>
      </c>
    </row>
    <row r="76" spans="1:10">
      <c r="A76" s="239" t="s">
        <v>804</v>
      </c>
      <c r="B76" s="239" t="s">
        <v>802</v>
      </c>
      <c r="C76" s="239">
        <v>4550</v>
      </c>
      <c r="D76" s="239" t="s">
        <v>799</v>
      </c>
      <c r="E76" s="239">
        <v>26</v>
      </c>
      <c r="F76" s="239">
        <v>3</v>
      </c>
      <c r="G76" s="240">
        <f>C76*E76</f>
        <v>118300</v>
      </c>
      <c r="H76" s="240">
        <f>C76*F76</f>
        <v>13650</v>
      </c>
      <c r="I76" s="241">
        <v>41017</v>
      </c>
      <c r="J76" s="239" t="s">
        <v>813</v>
      </c>
    </row>
    <row r="77" spans="1:10">
      <c r="A77" s="239" t="s">
        <v>804</v>
      </c>
      <c r="B77" s="239" t="s">
        <v>802</v>
      </c>
      <c r="C77" s="239">
        <v>4600</v>
      </c>
      <c r="D77" s="239" t="s">
        <v>783</v>
      </c>
      <c r="E77" s="239">
        <v>24</v>
      </c>
      <c r="F77" s="239">
        <v>3</v>
      </c>
      <c r="G77" s="240">
        <f>C77*E77</f>
        <v>110400</v>
      </c>
      <c r="H77" s="240">
        <f>C77*F77</f>
        <v>13800</v>
      </c>
      <c r="I77" s="241">
        <v>41007</v>
      </c>
      <c r="J77" s="239" t="s">
        <v>814</v>
      </c>
    </row>
    <row r="78" spans="1:10">
      <c r="A78" s="239" t="s">
        <v>804</v>
      </c>
      <c r="B78" s="239" t="s">
        <v>802</v>
      </c>
      <c r="C78" s="239">
        <v>4550</v>
      </c>
      <c r="D78" s="239" t="s">
        <v>786</v>
      </c>
      <c r="E78" s="239">
        <v>22</v>
      </c>
      <c r="F78" s="239">
        <v>4</v>
      </c>
      <c r="G78" s="240">
        <f>C78*E78</f>
        <v>100100</v>
      </c>
      <c r="H78" s="240">
        <f>C78*F78</f>
        <v>18200</v>
      </c>
      <c r="I78" s="242">
        <v>40941</v>
      </c>
      <c r="J78" s="239" t="s">
        <v>812</v>
      </c>
    </row>
    <row r="79" spans="1:10">
      <c r="A79" s="239" t="s">
        <v>804</v>
      </c>
      <c r="B79" s="239" t="s">
        <v>802</v>
      </c>
      <c r="C79" s="239">
        <v>4550</v>
      </c>
      <c r="D79" s="239" t="s">
        <v>794</v>
      </c>
      <c r="E79" s="239">
        <v>19</v>
      </c>
      <c r="F79" s="239">
        <v>3</v>
      </c>
      <c r="G79" s="240">
        <f>C79*E79</f>
        <v>86450</v>
      </c>
      <c r="H79" s="240">
        <f>C79*F79</f>
        <v>13650</v>
      </c>
      <c r="I79" s="242">
        <v>41072</v>
      </c>
      <c r="J79" s="239" t="s">
        <v>815</v>
      </c>
    </row>
    <row r="80" spans="1:10">
      <c r="A80" s="239" t="s">
        <v>787</v>
      </c>
      <c r="B80" s="239" t="s">
        <v>793</v>
      </c>
      <c r="C80" s="239">
        <v>1700</v>
      </c>
      <c r="D80" s="239" t="s">
        <v>789</v>
      </c>
      <c r="E80" s="239">
        <v>40</v>
      </c>
      <c r="F80" s="239">
        <v>2</v>
      </c>
      <c r="G80" s="240">
        <f>C80*E80</f>
        <v>68000</v>
      </c>
      <c r="H80" s="240">
        <f>C80*F80</f>
        <v>3400</v>
      </c>
      <c r="I80" s="242">
        <v>40992</v>
      </c>
      <c r="J80" s="239" t="s">
        <v>812</v>
      </c>
    </row>
    <row r="81" spans="1:10">
      <c r="A81" s="239" t="s">
        <v>787</v>
      </c>
      <c r="B81" s="239" t="s">
        <v>793</v>
      </c>
      <c r="C81" s="239">
        <v>1650</v>
      </c>
      <c r="D81" s="239" t="s">
        <v>786</v>
      </c>
      <c r="E81" s="239">
        <v>39</v>
      </c>
      <c r="F81" s="239">
        <v>3</v>
      </c>
      <c r="G81" s="240">
        <f>C81*E81</f>
        <v>64350</v>
      </c>
      <c r="H81" s="240">
        <f>C81*F81</f>
        <v>4950</v>
      </c>
      <c r="I81" s="242">
        <v>41226</v>
      </c>
      <c r="J81" s="239" t="s">
        <v>815</v>
      </c>
    </row>
    <row r="82" spans="1:10">
      <c r="A82" s="239" t="s">
        <v>787</v>
      </c>
      <c r="B82" s="239" t="s">
        <v>793</v>
      </c>
      <c r="C82" s="239">
        <v>1650</v>
      </c>
      <c r="D82" s="239" t="s">
        <v>800</v>
      </c>
      <c r="E82" s="239">
        <v>28</v>
      </c>
      <c r="F82" s="239">
        <v>0</v>
      </c>
      <c r="G82" s="240">
        <f>C82*E82</f>
        <v>46200</v>
      </c>
      <c r="H82" s="240">
        <f>C82*F82</f>
        <v>0</v>
      </c>
      <c r="I82" s="241">
        <v>40970</v>
      </c>
      <c r="J82" s="239" t="s">
        <v>815</v>
      </c>
    </row>
    <row r="83" spans="1:10">
      <c r="A83" s="239" t="s">
        <v>787</v>
      </c>
      <c r="B83" s="239" t="s">
        <v>793</v>
      </c>
      <c r="C83" s="239">
        <v>1650</v>
      </c>
      <c r="D83" s="239" t="s">
        <v>794</v>
      </c>
      <c r="E83" s="239">
        <v>22</v>
      </c>
      <c r="F83" s="239">
        <v>1</v>
      </c>
      <c r="G83" s="240">
        <f>C83*E83</f>
        <v>36300</v>
      </c>
      <c r="H83" s="240">
        <f>C83*F83</f>
        <v>1650</v>
      </c>
      <c r="I83" s="242">
        <v>41153</v>
      </c>
      <c r="J83" s="239" t="s">
        <v>814</v>
      </c>
    </row>
    <row r="84" spans="1:10">
      <c r="A84" s="239" t="s">
        <v>787</v>
      </c>
      <c r="B84" s="239" t="s">
        <v>793</v>
      </c>
      <c r="C84" s="239">
        <v>1650</v>
      </c>
      <c r="D84" s="239" t="s">
        <v>783</v>
      </c>
      <c r="E84" s="239">
        <v>16</v>
      </c>
      <c r="F84" s="239">
        <v>3</v>
      </c>
      <c r="G84" s="240">
        <f>C84*E84</f>
        <v>26400</v>
      </c>
      <c r="H84" s="240">
        <f>C84*F84</f>
        <v>4950</v>
      </c>
      <c r="I84" s="241">
        <v>40980</v>
      </c>
      <c r="J84" s="239" t="s">
        <v>815</v>
      </c>
    </row>
    <row r="85" spans="1:10">
      <c r="A85" s="239" t="s">
        <v>787</v>
      </c>
      <c r="B85" s="239" t="s">
        <v>793</v>
      </c>
      <c r="C85" s="239">
        <v>1700</v>
      </c>
      <c r="D85" s="239" t="s">
        <v>799</v>
      </c>
      <c r="E85" s="239">
        <v>14</v>
      </c>
      <c r="F85" s="239">
        <v>4</v>
      </c>
      <c r="G85" s="240">
        <f>C85*E85</f>
        <v>23800</v>
      </c>
      <c r="H85" s="240">
        <f>C85*F85</f>
        <v>6800</v>
      </c>
      <c r="I85" s="241">
        <v>41257</v>
      </c>
      <c r="J85" s="239" t="s">
        <v>812</v>
      </c>
    </row>
    <row r="86" spans="1:10">
      <c r="A86" s="239" t="s">
        <v>787</v>
      </c>
      <c r="B86" s="239" t="s">
        <v>797</v>
      </c>
      <c r="C86" s="239">
        <v>1560</v>
      </c>
      <c r="D86" s="239" t="s">
        <v>783</v>
      </c>
      <c r="E86" s="239">
        <v>40</v>
      </c>
      <c r="F86" s="239">
        <v>4</v>
      </c>
      <c r="G86" s="240">
        <f>C86*E86</f>
        <v>62400</v>
      </c>
      <c r="H86" s="240">
        <f>C86*F86</f>
        <v>6240</v>
      </c>
      <c r="I86" s="241">
        <v>41115</v>
      </c>
      <c r="J86" s="239" t="s">
        <v>812</v>
      </c>
    </row>
    <row r="87" spans="1:10">
      <c r="A87" s="239" t="s">
        <v>787</v>
      </c>
      <c r="B87" s="239" t="s">
        <v>797</v>
      </c>
      <c r="C87" s="239">
        <v>1600</v>
      </c>
      <c r="D87" s="239" t="s">
        <v>799</v>
      </c>
      <c r="E87" s="239">
        <v>35</v>
      </c>
      <c r="F87" s="239">
        <v>1</v>
      </c>
      <c r="G87" s="240">
        <f>C87*E87</f>
        <v>56000</v>
      </c>
      <c r="H87" s="240">
        <f>C87*F87</f>
        <v>1600</v>
      </c>
      <c r="I87" s="241">
        <v>40953</v>
      </c>
      <c r="J87" s="239" t="s">
        <v>813</v>
      </c>
    </row>
    <row r="88" spans="1:10">
      <c r="A88" s="239" t="s">
        <v>787</v>
      </c>
      <c r="B88" s="239" t="s">
        <v>797</v>
      </c>
      <c r="C88" s="239">
        <v>1680</v>
      </c>
      <c r="D88" s="239" t="s">
        <v>789</v>
      </c>
      <c r="E88" s="239">
        <v>31</v>
      </c>
      <c r="F88" s="239">
        <v>3</v>
      </c>
      <c r="G88" s="240">
        <f>C88*E88</f>
        <v>52080</v>
      </c>
      <c r="H88" s="240">
        <f>C88*F88</f>
        <v>5040</v>
      </c>
      <c r="I88" s="242">
        <v>41211</v>
      </c>
      <c r="J88" s="239" t="s">
        <v>812</v>
      </c>
    </row>
    <row r="89" spans="1:10">
      <c r="A89" s="239" t="s">
        <v>787</v>
      </c>
      <c r="B89" s="239" t="s">
        <v>797</v>
      </c>
      <c r="C89" s="239">
        <v>1560</v>
      </c>
      <c r="D89" s="239" t="s">
        <v>794</v>
      </c>
      <c r="E89" s="239">
        <v>30</v>
      </c>
      <c r="F89" s="239">
        <v>2</v>
      </c>
      <c r="G89" s="240">
        <f>C89*E89</f>
        <v>46800</v>
      </c>
      <c r="H89" s="240">
        <f>C89*F89</f>
        <v>3120</v>
      </c>
      <c r="I89" s="242">
        <v>41221</v>
      </c>
      <c r="J89" s="239" t="s">
        <v>811</v>
      </c>
    </row>
    <row r="90" spans="1:10">
      <c r="A90" s="239" t="s">
        <v>787</v>
      </c>
      <c r="B90" s="239" t="s">
        <v>797</v>
      </c>
      <c r="C90" s="239">
        <v>1560</v>
      </c>
      <c r="D90" s="239" t="s">
        <v>786</v>
      </c>
      <c r="E90" s="239">
        <v>25</v>
      </c>
      <c r="F90" s="239">
        <v>3</v>
      </c>
      <c r="G90" s="240">
        <f>C90*E90</f>
        <v>39000</v>
      </c>
      <c r="H90" s="240">
        <f>C90*F90</f>
        <v>4680</v>
      </c>
      <c r="I90" s="242">
        <v>41083</v>
      </c>
      <c r="J90" s="239" t="s">
        <v>812</v>
      </c>
    </row>
    <row r="91" spans="1:10">
      <c r="A91" s="239" t="s">
        <v>787</v>
      </c>
      <c r="B91" s="239" t="s">
        <v>797</v>
      </c>
      <c r="C91" s="239">
        <v>1560</v>
      </c>
      <c r="D91" s="239" t="s">
        <v>800</v>
      </c>
      <c r="E91" s="239">
        <v>18</v>
      </c>
      <c r="F91" s="239">
        <v>1</v>
      </c>
      <c r="G91" s="240">
        <f>C91*E91</f>
        <v>28080</v>
      </c>
      <c r="H91" s="240">
        <f>C91*F91</f>
        <v>1560</v>
      </c>
      <c r="I91" s="241">
        <v>40983</v>
      </c>
      <c r="J91" s="239" t="s">
        <v>811</v>
      </c>
    </row>
    <row r="92" spans="1:10">
      <c r="A92" s="239" t="s">
        <v>787</v>
      </c>
      <c r="B92" s="239" t="s">
        <v>790</v>
      </c>
      <c r="C92" s="239">
        <v>2500</v>
      </c>
      <c r="D92" s="239" t="s">
        <v>800</v>
      </c>
      <c r="E92" s="239">
        <v>44</v>
      </c>
      <c r="F92" s="239">
        <v>0</v>
      </c>
      <c r="G92" s="240">
        <f>C92*E92</f>
        <v>110000</v>
      </c>
      <c r="H92" s="240">
        <f>C92*F92</f>
        <v>0</v>
      </c>
      <c r="I92" s="241">
        <v>40966</v>
      </c>
      <c r="J92" s="239" t="s">
        <v>812</v>
      </c>
    </row>
    <row r="93" spans="1:10">
      <c r="A93" s="239" t="s">
        <v>787</v>
      </c>
      <c r="B93" s="239" t="s">
        <v>790</v>
      </c>
      <c r="C93" s="239">
        <v>2500</v>
      </c>
      <c r="D93" s="239" t="s">
        <v>783</v>
      </c>
      <c r="E93" s="239">
        <v>26</v>
      </c>
      <c r="F93" s="239">
        <v>0</v>
      </c>
      <c r="G93" s="240">
        <f>C93*E93</f>
        <v>65000</v>
      </c>
      <c r="H93" s="240">
        <f>C93*F93</f>
        <v>0</v>
      </c>
      <c r="I93" s="241">
        <v>40916</v>
      </c>
      <c r="J93" s="239" t="s">
        <v>813</v>
      </c>
    </row>
    <row r="94" spans="1:10">
      <c r="A94" s="239" t="s">
        <v>787</v>
      </c>
      <c r="B94" s="239" t="s">
        <v>790</v>
      </c>
      <c r="C94" s="239">
        <v>2500</v>
      </c>
      <c r="D94" s="239" t="s">
        <v>789</v>
      </c>
      <c r="E94" s="239">
        <v>25</v>
      </c>
      <c r="F94" s="239">
        <v>0</v>
      </c>
      <c r="G94" s="240">
        <f>C94*E94</f>
        <v>62500</v>
      </c>
      <c r="H94" s="240">
        <f>C94*F94</f>
        <v>0</v>
      </c>
      <c r="I94" s="242">
        <v>41018</v>
      </c>
      <c r="J94" s="239" t="s">
        <v>811</v>
      </c>
    </row>
    <row r="95" spans="1:10">
      <c r="A95" s="239" t="s">
        <v>787</v>
      </c>
      <c r="B95" s="239" t="s">
        <v>790</v>
      </c>
      <c r="C95" s="239">
        <v>2500</v>
      </c>
      <c r="D95" s="239" t="s">
        <v>794</v>
      </c>
      <c r="E95" s="239">
        <v>18</v>
      </c>
      <c r="F95" s="239">
        <v>1</v>
      </c>
      <c r="G95" s="240">
        <f>C95*E95</f>
        <v>45000</v>
      </c>
      <c r="H95" s="240">
        <f>C95*F95</f>
        <v>2500</v>
      </c>
      <c r="I95" s="242">
        <v>41189</v>
      </c>
      <c r="J95" s="239" t="s">
        <v>811</v>
      </c>
    </row>
    <row r="96" spans="1:10">
      <c r="A96" s="239" t="s">
        <v>787</v>
      </c>
      <c r="B96" s="239" t="s">
        <v>790</v>
      </c>
      <c r="C96" s="239">
        <v>2500</v>
      </c>
      <c r="D96" s="239" t="s">
        <v>786</v>
      </c>
      <c r="E96" s="239">
        <v>15</v>
      </c>
      <c r="F96" s="239">
        <v>3</v>
      </c>
      <c r="G96" s="240">
        <f>C96*E96</f>
        <v>37500</v>
      </c>
      <c r="H96" s="240">
        <f>C96*F96</f>
        <v>7500</v>
      </c>
      <c r="I96" s="242">
        <v>40965</v>
      </c>
      <c r="J96" s="239" t="s">
        <v>813</v>
      </c>
    </row>
    <row r="97" spans="1:10">
      <c r="A97" s="239" t="s">
        <v>787</v>
      </c>
      <c r="B97" s="239" t="s">
        <v>790</v>
      </c>
      <c r="C97" s="239">
        <v>2500</v>
      </c>
      <c r="D97" s="239" t="s">
        <v>799</v>
      </c>
      <c r="E97" s="239">
        <v>11</v>
      </c>
      <c r="F97" s="239">
        <v>0</v>
      </c>
      <c r="G97" s="240">
        <f>C97*E97</f>
        <v>27500</v>
      </c>
      <c r="H97" s="240">
        <f>C97*F97</f>
        <v>0</v>
      </c>
      <c r="I97" s="241">
        <v>40971</v>
      </c>
      <c r="J97" s="239" t="s">
        <v>815</v>
      </c>
    </row>
    <row r="98" spans="1:10">
      <c r="A98" s="239" t="s">
        <v>787</v>
      </c>
      <c r="B98" s="239" t="s">
        <v>798</v>
      </c>
      <c r="C98" s="239">
        <v>2000</v>
      </c>
      <c r="D98" s="239" t="s">
        <v>789</v>
      </c>
      <c r="E98" s="239">
        <v>40</v>
      </c>
      <c r="F98" s="239">
        <v>3</v>
      </c>
      <c r="G98" s="240">
        <f>C98*E98</f>
        <v>80000</v>
      </c>
      <c r="H98" s="240">
        <f>C98*F98</f>
        <v>6000</v>
      </c>
      <c r="I98" s="242">
        <v>41116</v>
      </c>
      <c r="J98" s="239" t="s">
        <v>814</v>
      </c>
    </row>
    <row r="99" spans="1:10">
      <c r="A99" s="239" t="s">
        <v>787</v>
      </c>
      <c r="B99" s="239" t="s">
        <v>798</v>
      </c>
      <c r="C99" s="239">
        <v>1960</v>
      </c>
      <c r="D99" s="239" t="s">
        <v>800</v>
      </c>
      <c r="E99" s="239">
        <v>33</v>
      </c>
      <c r="F99" s="239">
        <v>0</v>
      </c>
      <c r="G99" s="240">
        <f>C99*E99</f>
        <v>64680</v>
      </c>
      <c r="H99" s="240">
        <f>C99*F99</f>
        <v>0</v>
      </c>
      <c r="I99" s="241">
        <v>40927</v>
      </c>
      <c r="J99" s="239" t="s">
        <v>815</v>
      </c>
    </row>
    <row r="100" spans="1:10">
      <c r="A100" s="239" t="s">
        <v>787</v>
      </c>
      <c r="B100" s="239" t="s">
        <v>798</v>
      </c>
      <c r="C100" s="239">
        <v>2000</v>
      </c>
      <c r="D100" s="239" t="s">
        <v>799</v>
      </c>
      <c r="E100" s="239">
        <v>26</v>
      </c>
      <c r="F100" s="239">
        <v>4</v>
      </c>
      <c r="G100" s="240">
        <f>C100*E100</f>
        <v>52000</v>
      </c>
      <c r="H100" s="240">
        <f>C100*F100</f>
        <v>8000</v>
      </c>
      <c r="I100" s="241">
        <v>41193</v>
      </c>
      <c r="J100" s="239" t="s">
        <v>810</v>
      </c>
    </row>
    <row r="101" spans="1:10">
      <c r="A101" s="239" t="s">
        <v>787</v>
      </c>
      <c r="B101" s="239" t="s">
        <v>798</v>
      </c>
      <c r="C101" s="239">
        <v>1960</v>
      </c>
      <c r="D101" s="239" t="s">
        <v>786</v>
      </c>
      <c r="E101" s="239">
        <v>20</v>
      </c>
      <c r="F101" s="239">
        <v>3</v>
      </c>
      <c r="G101" s="240">
        <f>C101*E101</f>
        <v>39200</v>
      </c>
      <c r="H101" s="240">
        <f>C101*F101</f>
        <v>5880</v>
      </c>
      <c r="I101" s="242">
        <v>40960</v>
      </c>
      <c r="J101" s="239" t="s">
        <v>812</v>
      </c>
    </row>
    <row r="102" spans="1:10">
      <c r="A102" s="239" t="s">
        <v>787</v>
      </c>
      <c r="B102" s="239" t="s">
        <v>798</v>
      </c>
      <c r="C102" s="239">
        <v>2000</v>
      </c>
      <c r="D102" s="239" t="s">
        <v>783</v>
      </c>
      <c r="E102" s="239">
        <v>16</v>
      </c>
      <c r="F102" s="239">
        <v>0</v>
      </c>
      <c r="G102" s="240">
        <f>C102*E102</f>
        <v>32000</v>
      </c>
      <c r="H102" s="240">
        <f>C102*F102</f>
        <v>0</v>
      </c>
      <c r="I102" s="241">
        <v>40973</v>
      </c>
      <c r="J102" s="239" t="s">
        <v>812</v>
      </c>
    </row>
    <row r="103" spans="1:10">
      <c r="A103" s="239" t="s">
        <v>787</v>
      </c>
      <c r="B103" s="239" t="s">
        <v>798</v>
      </c>
      <c r="C103" s="239">
        <v>2000</v>
      </c>
      <c r="D103" s="239" t="s">
        <v>794</v>
      </c>
      <c r="E103" s="239">
        <v>14</v>
      </c>
      <c r="F103" s="239">
        <v>4</v>
      </c>
      <c r="G103" s="240">
        <f>C103*E103</f>
        <v>28000</v>
      </c>
      <c r="H103" s="240">
        <f>C103*F103</f>
        <v>8000</v>
      </c>
      <c r="I103" s="242">
        <v>41104</v>
      </c>
      <c r="J103" s="239" t="s">
        <v>814</v>
      </c>
    </row>
    <row r="104" spans="1:10">
      <c r="A104" s="239" t="s">
        <v>787</v>
      </c>
      <c r="B104" s="239" t="s">
        <v>802</v>
      </c>
      <c r="C104" s="239">
        <v>1150</v>
      </c>
      <c r="D104" s="239" t="s">
        <v>794</v>
      </c>
      <c r="E104" s="239">
        <v>47</v>
      </c>
      <c r="F104" s="239">
        <v>2</v>
      </c>
      <c r="G104" s="240">
        <f>C104*E104</f>
        <v>54050</v>
      </c>
      <c r="H104" s="240">
        <f>C104*F104</f>
        <v>2300</v>
      </c>
      <c r="I104" s="242">
        <v>41264</v>
      </c>
      <c r="J104" s="239" t="s">
        <v>812</v>
      </c>
    </row>
    <row r="105" spans="1:10">
      <c r="A105" s="239" t="s">
        <v>787</v>
      </c>
      <c r="B105" s="239" t="s">
        <v>802</v>
      </c>
      <c r="C105" s="239">
        <v>1200</v>
      </c>
      <c r="D105" s="239" t="s">
        <v>783</v>
      </c>
      <c r="E105" s="239">
        <v>44</v>
      </c>
      <c r="F105" s="239">
        <v>2</v>
      </c>
      <c r="G105" s="240">
        <f>C105*E105</f>
        <v>52800</v>
      </c>
      <c r="H105" s="240">
        <f>C105*F105</f>
        <v>2400</v>
      </c>
      <c r="I105" s="241">
        <v>41011</v>
      </c>
      <c r="J105" s="239" t="s">
        <v>810</v>
      </c>
    </row>
    <row r="106" spans="1:10">
      <c r="A106" s="239" t="s">
        <v>787</v>
      </c>
      <c r="B106" s="239" t="s">
        <v>802</v>
      </c>
      <c r="C106" s="239">
        <v>1200</v>
      </c>
      <c r="D106" s="239" t="s">
        <v>789</v>
      </c>
      <c r="E106" s="239">
        <v>32</v>
      </c>
      <c r="F106" s="239">
        <v>4</v>
      </c>
      <c r="G106" s="240">
        <f>C106*E106</f>
        <v>38400</v>
      </c>
      <c r="H106" s="240">
        <f>C106*F106</f>
        <v>4800</v>
      </c>
      <c r="I106" s="242">
        <v>41145</v>
      </c>
      <c r="J106" s="239" t="s">
        <v>812</v>
      </c>
    </row>
    <row r="107" spans="1:10">
      <c r="A107" s="239" t="s">
        <v>787</v>
      </c>
      <c r="B107" s="239" t="s">
        <v>802</v>
      </c>
      <c r="C107" s="239">
        <v>1150</v>
      </c>
      <c r="D107" s="239" t="s">
        <v>800</v>
      </c>
      <c r="E107" s="239">
        <v>14</v>
      </c>
      <c r="F107" s="239">
        <v>4</v>
      </c>
      <c r="G107" s="240">
        <f>C107*E107</f>
        <v>16100</v>
      </c>
      <c r="H107" s="240">
        <f>C107*F107</f>
        <v>4600</v>
      </c>
      <c r="I107" s="241">
        <v>41161</v>
      </c>
      <c r="J107" s="239" t="s">
        <v>810</v>
      </c>
    </row>
    <row r="108" spans="1:10">
      <c r="A108" s="239" t="s">
        <v>787</v>
      </c>
      <c r="B108" s="239" t="s">
        <v>802</v>
      </c>
      <c r="C108" s="239">
        <v>1150</v>
      </c>
      <c r="D108" s="239" t="s">
        <v>786</v>
      </c>
      <c r="E108" s="239">
        <v>13</v>
      </c>
      <c r="F108" s="239">
        <v>0</v>
      </c>
      <c r="G108" s="240">
        <f>C108*E108</f>
        <v>14950</v>
      </c>
      <c r="H108" s="240">
        <f>C108*F108</f>
        <v>0</v>
      </c>
      <c r="I108" s="242">
        <v>41064</v>
      </c>
      <c r="J108" s="239" t="s">
        <v>813</v>
      </c>
    </row>
    <row r="109" spans="1:10">
      <c r="A109" s="239" t="s">
        <v>787</v>
      </c>
      <c r="B109" s="239" t="s">
        <v>802</v>
      </c>
      <c r="C109" s="239">
        <v>1200</v>
      </c>
      <c r="D109" s="239" t="s">
        <v>799</v>
      </c>
      <c r="E109" s="239">
        <v>10</v>
      </c>
      <c r="F109" s="239">
        <v>1</v>
      </c>
      <c r="G109" s="240">
        <f>C109*E109</f>
        <v>12000</v>
      </c>
      <c r="H109" s="240">
        <f>C109*F109</f>
        <v>1200</v>
      </c>
      <c r="I109" s="241">
        <v>40940</v>
      </c>
      <c r="J109" s="239" t="s">
        <v>814</v>
      </c>
    </row>
    <row r="110" spans="1:10">
      <c r="A110" s="239" t="s">
        <v>787</v>
      </c>
      <c r="B110" s="239" t="s">
        <v>788</v>
      </c>
      <c r="C110" s="239">
        <v>890</v>
      </c>
      <c r="D110" s="239" t="s">
        <v>800</v>
      </c>
      <c r="E110" s="239">
        <v>50</v>
      </c>
      <c r="F110" s="239">
        <v>4</v>
      </c>
      <c r="G110" s="240">
        <f>C110*E110</f>
        <v>44500</v>
      </c>
      <c r="H110" s="240">
        <f>C110*F110</f>
        <v>3560</v>
      </c>
      <c r="I110" s="241">
        <v>41271</v>
      </c>
      <c r="J110" s="239" t="s">
        <v>810</v>
      </c>
    </row>
    <row r="111" spans="1:10">
      <c r="A111" s="239" t="s">
        <v>787</v>
      </c>
      <c r="B111" s="239" t="s">
        <v>788</v>
      </c>
      <c r="C111" s="239">
        <v>890</v>
      </c>
      <c r="D111" s="239" t="s">
        <v>786</v>
      </c>
      <c r="E111" s="239">
        <v>44</v>
      </c>
      <c r="F111" s="239">
        <v>1</v>
      </c>
      <c r="G111" s="240">
        <f>C111*E111</f>
        <v>39160</v>
      </c>
      <c r="H111" s="240">
        <f>C111*F111</f>
        <v>890</v>
      </c>
      <c r="I111" s="242">
        <v>41024</v>
      </c>
      <c r="J111" s="239" t="s">
        <v>815</v>
      </c>
    </row>
    <row r="112" spans="1:10">
      <c r="A112" s="239" t="s">
        <v>787</v>
      </c>
      <c r="B112" s="239" t="s">
        <v>788</v>
      </c>
      <c r="C112" s="239">
        <v>900</v>
      </c>
      <c r="D112" s="239" t="s">
        <v>783</v>
      </c>
      <c r="E112" s="239">
        <v>40</v>
      </c>
      <c r="F112" s="239">
        <v>4</v>
      </c>
      <c r="G112" s="240">
        <f>C112*E112</f>
        <v>36000</v>
      </c>
      <c r="H112" s="240">
        <f>C112*F112</f>
        <v>3600</v>
      </c>
      <c r="I112" s="241">
        <v>40988</v>
      </c>
      <c r="J112" s="239" t="s">
        <v>815</v>
      </c>
    </row>
    <row r="113" spans="1:10">
      <c r="A113" s="239" t="s">
        <v>787</v>
      </c>
      <c r="B113" s="239" t="s">
        <v>788</v>
      </c>
      <c r="C113" s="239">
        <v>880</v>
      </c>
      <c r="D113" s="239" t="s">
        <v>794</v>
      </c>
      <c r="E113" s="239">
        <v>29</v>
      </c>
      <c r="F113" s="239">
        <v>2</v>
      </c>
      <c r="G113" s="240">
        <f>C113*E113</f>
        <v>25520</v>
      </c>
      <c r="H113" s="240">
        <f>C113*F113</f>
        <v>1760</v>
      </c>
      <c r="I113" s="242">
        <v>40992</v>
      </c>
      <c r="J113" s="239" t="s">
        <v>813</v>
      </c>
    </row>
    <row r="114" spans="1:10">
      <c r="A114" s="239" t="s">
        <v>787</v>
      </c>
      <c r="B114" s="239" t="s">
        <v>788</v>
      </c>
      <c r="C114" s="239">
        <v>850</v>
      </c>
      <c r="D114" s="239" t="s">
        <v>799</v>
      </c>
      <c r="E114" s="239">
        <v>26</v>
      </c>
      <c r="F114" s="239">
        <v>0</v>
      </c>
      <c r="G114" s="240">
        <f>C114*E114</f>
        <v>22100</v>
      </c>
      <c r="H114" s="240">
        <f>C114*F114</f>
        <v>0</v>
      </c>
      <c r="I114" s="241">
        <v>41020</v>
      </c>
      <c r="J114" s="239" t="s">
        <v>811</v>
      </c>
    </row>
    <row r="115" spans="1:10">
      <c r="A115" s="239" t="s">
        <v>787</v>
      </c>
      <c r="B115" s="239" t="s">
        <v>788</v>
      </c>
      <c r="C115" s="239">
        <v>900</v>
      </c>
      <c r="D115" s="239" t="s">
        <v>789</v>
      </c>
      <c r="E115" s="239">
        <v>13</v>
      </c>
      <c r="F115" s="239">
        <v>3</v>
      </c>
      <c r="G115" s="240">
        <f>C115*E115</f>
        <v>11700</v>
      </c>
      <c r="H115" s="240">
        <f>C115*F115</f>
        <v>2700</v>
      </c>
      <c r="I115" s="242">
        <v>40915</v>
      </c>
      <c r="J115" s="239" t="s">
        <v>812</v>
      </c>
    </row>
    <row r="116" spans="1:10">
      <c r="A116" s="239" t="s">
        <v>781</v>
      </c>
      <c r="B116" s="239" t="s">
        <v>793</v>
      </c>
      <c r="C116" s="239">
        <v>2850</v>
      </c>
      <c r="D116" s="239" t="s">
        <v>783</v>
      </c>
      <c r="E116" s="239">
        <v>48</v>
      </c>
      <c r="F116" s="239">
        <v>1</v>
      </c>
      <c r="G116" s="240">
        <f>C116*E116</f>
        <v>136800</v>
      </c>
      <c r="H116" s="240">
        <f>C116*F116</f>
        <v>2850</v>
      </c>
      <c r="I116" s="241">
        <v>41012</v>
      </c>
      <c r="J116" s="239" t="s">
        <v>814</v>
      </c>
    </row>
    <row r="117" spans="1:10">
      <c r="A117" s="239" t="s">
        <v>781</v>
      </c>
      <c r="B117" s="239" t="s">
        <v>793</v>
      </c>
      <c r="C117" s="239">
        <v>2850</v>
      </c>
      <c r="D117" s="239" t="s">
        <v>800</v>
      </c>
      <c r="E117" s="239">
        <v>36</v>
      </c>
      <c r="F117" s="239">
        <v>2</v>
      </c>
      <c r="G117" s="240">
        <f>C117*E117</f>
        <v>102600</v>
      </c>
      <c r="H117" s="240">
        <f>C117*F117</f>
        <v>5700</v>
      </c>
      <c r="I117" s="241">
        <v>41174</v>
      </c>
      <c r="J117" s="239" t="s">
        <v>810</v>
      </c>
    </row>
    <row r="118" spans="1:10">
      <c r="A118" s="239" t="s">
        <v>781</v>
      </c>
      <c r="B118" s="239" t="s">
        <v>793</v>
      </c>
      <c r="C118" s="239">
        <v>2900</v>
      </c>
      <c r="D118" s="239" t="s">
        <v>799</v>
      </c>
      <c r="E118" s="239">
        <v>36</v>
      </c>
      <c r="F118" s="239">
        <v>3</v>
      </c>
      <c r="G118" s="240">
        <f>C118*E118</f>
        <v>104400</v>
      </c>
      <c r="H118" s="240">
        <f>C118*F118</f>
        <v>8700</v>
      </c>
      <c r="I118" s="241">
        <v>41236</v>
      </c>
      <c r="J118" s="239" t="s">
        <v>812</v>
      </c>
    </row>
    <row r="119" spans="1:10">
      <c r="A119" s="239" t="s">
        <v>781</v>
      </c>
      <c r="B119" s="239" t="s">
        <v>793</v>
      </c>
      <c r="C119" s="239">
        <v>2850</v>
      </c>
      <c r="D119" s="239" t="s">
        <v>786</v>
      </c>
      <c r="E119" s="239">
        <v>35</v>
      </c>
      <c r="F119" s="239">
        <v>2</v>
      </c>
      <c r="G119" s="240">
        <f>C119*E119</f>
        <v>99750</v>
      </c>
      <c r="H119" s="240">
        <f>C119*F119</f>
        <v>5700</v>
      </c>
      <c r="I119" s="242">
        <v>41018</v>
      </c>
      <c r="J119" s="239" t="s">
        <v>815</v>
      </c>
    </row>
    <row r="120" spans="1:10">
      <c r="A120" s="239" t="s">
        <v>781</v>
      </c>
      <c r="B120" s="239" t="s">
        <v>793</v>
      </c>
      <c r="C120" s="239">
        <v>2850</v>
      </c>
      <c r="D120" s="239" t="s">
        <v>794</v>
      </c>
      <c r="E120" s="239">
        <v>25</v>
      </c>
      <c r="F120" s="239">
        <v>3</v>
      </c>
      <c r="G120" s="240">
        <f>C120*E120</f>
        <v>71250</v>
      </c>
      <c r="H120" s="240">
        <f>C120*F120</f>
        <v>8550</v>
      </c>
      <c r="I120" s="242">
        <v>41164</v>
      </c>
      <c r="J120" s="239" t="s">
        <v>812</v>
      </c>
    </row>
    <row r="121" spans="1:10">
      <c r="A121" s="239" t="s">
        <v>781</v>
      </c>
      <c r="B121" s="239" t="s">
        <v>793</v>
      </c>
      <c r="C121" s="239">
        <v>2850</v>
      </c>
      <c r="D121" s="239" t="s">
        <v>789</v>
      </c>
      <c r="E121" s="239">
        <v>19</v>
      </c>
      <c r="F121" s="239">
        <v>1</v>
      </c>
      <c r="G121" s="240">
        <f>C121*E121</f>
        <v>54150</v>
      </c>
      <c r="H121" s="240">
        <f>C121*F121</f>
        <v>2850</v>
      </c>
      <c r="I121" s="242">
        <v>41103</v>
      </c>
      <c r="J121" s="239" t="s">
        <v>810</v>
      </c>
    </row>
    <row r="122" spans="1:10">
      <c r="A122" s="239" t="s">
        <v>781</v>
      </c>
      <c r="B122" s="239" t="s">
        <v>797</v>
      </c>
      <c r="C122" s="239">
        <v>4350</v>
      </c>
      <c r="D122" s="239" t="s">
        <v>783</v>
      </c>
      <c r="E122" s="239">
        <v>41</v>
      </c>
      <c r="F122" s="239">
        <v>2</v>
      </c>
      <c r="G122" s="240">
        <f>C122*E122</f>
        <v>178350</v>
      </c>
      <c r="H122" s="240">
        <f>C122*F122</f>
        <v>8700</v>
      </c>
      <c r="I122" s="241">
        <v>41167</v>
      </c>
      <c r="J122" s="239" t="s">
        <v>812</v>
      </c>
    </row>
    <row r="123" spans="1:10">
      <c r="A123" s="239" t="s">
        <v>781</v>
      </c>
      <c r="B123" s="239" t="s">
        <v>797</v>
      </c>
      <c r="C123" s="239">
        <v>4350</v>
      </c>
      <c r="D123" s="239" t="s">
        <v>794</v>
      </c>
      <c r="E123" s="239">
        <v>41</v>
      </c>
      <c r="F123" s="239">
        <v>2</v>
      </c>
      <c r="G123" s="240">
        <f>C123*E123</f>
        <v>178350</v>
      </c>
      <c r="H123" s="240">
        <f>C123*F123</f>
        <v>8700</v>
      </c>
      <c r="I123" s="242">
        <v>41051</v>
      </c>
      <c r="J123" s="239" t="s">
        <v>815</v>
      </c>
    </row>
    <row r="124" spans="1:10">
      <c r="A124" s="239" t="s">
        <v>781</v>
      </c>
      <c r="B124" s="239" t="s">
        <v>797</v>
      </c>
      <c r="C124" s="239">
        <v>4400</v>
      </c>
      <c r="D124" s="239" t="s">
        <v>789</v>
      </c>
      <c r="E124" s="239">
        <v>39</v>
      </c>
      <c r="F124" s="239">
        <v>1</v>
      </c>
      <c r="G124" s="240">
        <f>C124*E124</f>
        <v>171600</v>
      </c>
      <c r="H124" s="240">
        <f>C124*F124</f>
        <v>4400</v>
      </c>
      <c r="I124" s="242">
        <v>41171</v>
      </c>
      <c r="J124" s="239" t="s">
        <v>810</v>
      </c>
    </row>
    <row r="125" spans="1:10">
      <c r="A125" s="239" t="s">
        <v>781</v>
      </c>
      <c r="B125" s="239" t="s">
        <v>797</v>
      </c>
      <c r="C125" s="239">
        <v>4550</v>
      </c>
      <c r="D125" s="239" t="s">
        <v>799</v>
      </c>
      <c r="E125" s="239">
        <v>27</v>
      </c>
      <c r="F125" s="239">
        <v>0</v>
      </c>
      <c r="G125" s="240">
        <f>C125*E125</f>
        <v>122850</v>
      </c>
      <c r="H125" s="240">
        <f>C125*F125</f>
        <v>0</v>
      </c>
      <c r="I125" s="241">
        <v>40976</v>
      </c>
      <c r="J125" s="239" t="s">
        <v>813</v>
      </c>
    </row>
    <row r="126" spans="1:10">
      <c r="A126" s="239" t="s">
        <v>781</v>
      </c>
      <c r="B126" s="239" t="s">
        <v>797</v>
      </c>
      <c r="C126" s="239">
        <v>4350</v>
      </c>
      <c r="D126" s="239" t="s">
        <v>786</v>
      </c>
      <c r="E126" s="239">
        <v>21</v>
      </c>
      <c r="F126" s="239">
        <v>3</v>
      </c>
      <c r="G126" s="240">
        <f>C126*E126</f>
        <v>91350</v>
      </c>
      <c r="H126" s="240">
        <f>C126*F126</f>
        <v>13050</v>
      </c>
      <c r="I126" s="242">
        <v>41002</v>
      </c>
      <c r="J126" s="239" t="s">
        <v>810</v>
      </c>
    </row>
    <row r="127" spans="1:10">
      <c r="A127" s="239" t="s">
        <v>781</v>
      </c>
      <c r="B127" s="239" t="s">
        <v>797</v>
      </c>
      <c r="C127" s="239">
        <v>4350</v>
      </c>
      <c r="D127" s="239" t="s">
        <v>800</v>
      </c>
      <c r="E127" s="239">
        <v>16</v>
      </c>
      <c r="F127" s="239">
        <v>4</v>
      </c>
      <c r="G127" s="240">
        <f>C127*E127</f>
        <v>69600</v>
      </c>
      <c r="H127" s="240">
        <f>C127*F127</f>
        <v>17400</v>
      </c>
      <c r="I127" s="241">
        <v>41090</v>
      </c>
      <c r="J127" s="239" t="s">
        <v>814</v>
      </c>
    </row>
    <row r="128" spans="1:10">
      <c r="A128" s="239" t="s">
        <v>781</v>
      </c>
      <c r="B128" s="239" t="s">
        <v>796</v>
      </c>
      <c r="C128" s="239">
        <v>2900</v>
      </c>
      <c r="D128" s="239" t="s">
        <v>789</v>
      </c>
      <c r="E128" s="239">
        <v>42</v>
      </c>
      <c r="F128" s="239">
        <v>3</v>
      </c>
      <c r="G128" s="240">
        <f>C128*E128</f>
        <v>121800</v>
      </c>
      <c r="H128" s="240">
        <f>C128*F128</f>
        <v>8700</v>
      </c>
      <c r="I128" s="242">
        <v>41036</v>
      </c>
      <c r="J128" s="239" t="s">
        <v>815</v>
      </c>
    </row>
    <row r="129" spans="1:10">
      <c r="A129" s="239" t="s">
        <v>781</v>
      </c>
      <c r="B129" s="239" t="s">
        <v>796</v>
      </c>
      <c r="C129" s="239">
        <v>3000</v>
      </c>
      <c r="D129" s="239" t="s">
        <v>800</v>
      </c>
      <c r="E129" s="239">
        <v>37</v>
      </c>
      <c r="F129" s="239">
        <v>0</v>
      </c>
      <c r="G129" s="240">
        <f>C129*E129</f>
        <v>111000</v>
      </c>
      <c r="H129" s="240">
        <f>C129*F129</f>
        <v>0</v>
      </c>
      <c r="I129" s="241">
        <v>41247</v>
      </c>
      <c r="J129" s="239" t="s">
        <v>810</v>
      </c>
    </row>
    <row r="130" spans="1:10">
      <c r="A130" s="239" t="s">
        <v>781</v>
      </c>
      <c r="B130" s="239" t="s">
        <v>796</v>
      </c>
      <c r="C130" s="239">
        <v>2870</v>
      </c>
      <c r="D130" s="239" t="s">
        <v>799</v>
      </c>
      <c r="E130" s="239">
        <v>31</v>
      </c>
      <c r="F130" s="239">
        <v>3</v>
      </c>
      <c r="G130" s="240">
        <f>C130*E130</f>
        <v>88970</v>
      </c>
      <c r="H130" s="240">
        <f>C130*F130</f>
        <v>8610</v>
      </c>
      <c r="I130" s="241">
        <v>41131</v>
      </c>
      <c r="J130" s="239" t="s">
        <v>814</v>
      </c>
    </row>
    <row r="131" spans="1:10">
      <c r="A131" s="239" t="s">
        <v>781</v>
      </c>
      <c r="B131" s="239" t="s">
        <v>796</v>
      </c>
      <c r="C131" s="239">
        <v>2870</v>
      </c>
      <c r="D131" s="239" t="s">
        <v>794</v>
      </c>
      <c r="E131" s="239">
        <v>28</v>
      </c>
      <c r="F131" s="239">
        <v>1</v>
      </c>
      <c r="G131" s="240">
        <f>C131*E131</f>
        <v>80360</v>
      </c>
      <c r="H131" s="240">
        <f>C131*F131</f>
        <v>2870</v>
      </c>
      <c r="I131" s="242">
        <v>41172</v>
      </c>
      <c r="J131" s="239" t="s">
        <v>814</v>
      </c>
    </row>
    <row r="132" spans="1:10">
      <c r="A132" s="239" t="s">
        <v>781</v>
      </c>
      <c r="B132" s="239" t="s">
        <v>796</v>
      </c>
      <c r="C132" s="239">
        <v>2870</v>
      </c>
      <c r="D132" s="239" t="s">
        <v>786</v>
      </c>
      <c r="E132" s="239">
        <v>16</v>
      </c>
      <c r="F132" s="239">
        <v>0</v>
      </c>
      <c r="G132" s="240">
        <f>C132*E132</f>
        <v>45920</v>
      </c>
      <c r="H132" s="240">
        <f>C132*F132</f>
        <v>0</v>
      </c>
      <c r="I132" s="242">
        <v>41133</v>
      </c>
      <c r="J132" s="239" t="s">
        <v>814</v>
      </c>
    </row>
    <row r="133" spans="1:10">
      <c r="A133" s="239" t="s">
        <v>781</v>
      </c>
      <c r="B133" s="239" t="s">
        <v>796</v>
      </c>
      <c r="C133" s="239">
        <v>2870</v>
      </c>
      <c r="D133" s="239" t="s">
        <v>783</v>
      </c>
      <c r="E133" s="239">
        <v>11</v>
      </c>
      <c r="F133" s="239">
        <v>2</v>
      </c>
      <c r="G133" s="240">
        <f>C133*E133</f>
        <v>31570</v>
      </c>
      <c r="H133" s="240">
        <f>C133*F133</f>
        <v>5740</v>
      </c>
      <c r="I133" s="241">
        <v>40931</v>
      </c>
      <c r="J133" s="239" t="s">
        <v>810</v>
      </c>
    </row>
    <row r="134" spans="1:10">
      <c r="A134" s="239" t="s">
        <v>781</v>
      </c>
      <c r="B134" s="239" t="s">
        <v>790</v>
      </c>
      <c r="C134" s="239">
        <v>4050</v>
      </c>
      <c r="D134" s="239" t="s">
        <v>786</v>
      </c>
      <c r="E134" s="239">
        <v>48</v>
      </c>
      <c r="F134" s="239">
        <v>4</v>
      </c>
      <c r="G134" s="240">
        <f>C134*E134</f>
        <v>194400</v>
      </c>
      <c r="H134" s="240">
        <f>C134*F134</f>
        <v>16200</v>
      </c>
      <c r="I134" s="242">
        <v>41271</v>
      </c>
      <c r="J134" s="239" t="s">
        <v>812</v>
      </c>
    </row>
    <row r="135" spans="1:10">
      <c r="A135" s="239" t="s">
        <v>781</v>
      </c>
      <c r="B135" s="239" t="s">
        <v>790</v>
      </c>
      <c r="C135" s="239">
        <v>4050</v>
      </c>
      <c r="D135" s="239" t="s">
        <v>783</v>
      </c>
      <c r="E135" s="239">
        <v>47</v>
      </c>
      <c r="F135" s="239">
        <v>3</v>
      </c>
      <c r="G135" s="240">
        <f>C135*E135</f>
        <v>190350</v>
      </c>
      <c r="H135" s="240">
        <f>C135*F135</f>
        <v>12150</v>
      </c>
      <c r="I135" s="241">
        <v>40971</v>
      </c>
      <c r="J135" s="239" t="s">
        <v>813</v>
      </c>
    </row>
    <row r="136" spans="1:10">
      <c r="A136" s="239" t="s">
        <v>781</v>
      </c>
      <c r="B136" s="239" t="s">
        <v>790</v>
      </c>
      <c r="C136" s="239">
        <v>4000</v>
      </c>
      <c r="D136" s="239" t="s">
        <v>789</v>
      </c>
      <c r="E136" s="239">
        <v>24</v>
      </c>
      <c r="F136" s="239">
        <v>1</v>
      </c>
      <c r="G136" s="240">
        <f>C136*E136</f>
        <v>96000</v>
      </c>
      <c r="H136" s="240">
        <f>C136*F136</f>
        <v>4000</v>
      </c>
      <c r="I136" s="242">
        <v>40948</v>
      </c>
      <c r="J136" s="239" t="s">
        <v>810</v>
      </c>
    </row>
    <row r="137" spans="1:10">
      <c r="A137" s="239" t="s">
        <v>781</v>
      </c>
      <c r="B137" s="239" t="s">
        <v>790</v>
      </c>
      <c r="C137" s="239">
        <v>4050</v>
      </c>
      <c r="D137" s="239" t="s">
        <v>799</v>
      </c>
      <c r="E137" s="239">
        <v>19</v>
      </c>
      <c r="F137" s="239">
        <v>2</v>
      </c>
      <c r="G137" s="240">
        <f>C137*E137</f>
        <v>76950</v>
      </c>
      <c r="H137" s="240">
        <f>C137*F137</f>
        <v>8100</v>
      </c>
      <c r="I137" s="241">
        <v>40959</v>
      </c>
      <c r="J137" s="239" t="s">
        <v>810</v>
      </c>
    </row>
    <row r="138" spans="1:10">
      <c r="A138" s="239" t="s">
        <v>781</v>
      </c>
      <c r="B138" s="239" t="s">
        <v>790</v>
      </c>
      <c r="C138" s="239">
        <v>4050</v>
      </c>
      <c r="D138" s="239" t="s">
        <v>794</v>
      </c>
      <c r="E138" s="239">
        <v>17</v>
      </c>
      <c r="F138" s="239">
        <v>0</v>
      </c>
      <c r="G138" s="240">
        <f>C138*E138</f>
        <v>68850</v>
      </c>
      <c r="H138" s="240">
        <f>C138*F138</f>
        <v>0</v>
      </c>
      <c r="I138" s="242">
        <v>41080</v>
      </c>
      <c r="J138" s="239" t="s">
        <v>811</v>
      </c>
    </row>
    <row r="139" spans="1:10">
      <c r="A139" s="239" t="s">
        <v>781</v>
      </c>
      <c r="B139" s="239" t="s">
        <v>790</v>
      </c>
      <c r="C139" s="239">
        <v>4050</v>
      </c>
      <c r="D139" s="239" t="s">
        <v>800</v>
      </c>
      <c r="E139" s="239">
        <v>16</v>
      </c>
      <c r="F139" s="239">
        <v>4</v>
      </c>
      <c r="G139" s="240">
        <f>C139*E139</f>
        <v>64800</v>
      </c>
      <c r="H139" s="240">
        <f>C139*F139</f>
        <v>16200</v>
      </c>
      <c r="I139" s="241">
        <v>40934</v>
      </c>
      <c r="J139" s="239" t="s">
        <v>815</v>
      </c>
    </row>
    <row r="140" spans="1:10">
      <c r="A140" s="239" t="s">
        <v>781</v>
      </c>
      <c r="B140" s="239" t="s">
        <v>798</v>
      </c>
      <c r="C140" s="239">
        <v>4100</v>
      </c>
      <c r="D140" s="239" t="s">
        <v>794</v>
      </c>
      <c r="E140" s="239">
        <v>45</v>
      </c>
      <c r="F140" s="239">
        <v>4</v>
      </c>
      <c r="G140" s="240">
        <f>C140*E140</f>
        <v>184500</v>
      </c>
      <c r="H140" s="240">
        <f>C140*F140</f>
        <v>16400</v>
      </c>
      <c r="I140" s="242">
        <v>41152</v>
      </c>
      <c r="J140" s="239" t="s">
        <v>812</v>
      </c>
    </row>
    <row r="141" spans="1:10">
      <c r="A141" s="239" t="s">
        <v>781</v>
      </c>
      <c r="B141" s="239" t="s">
        <v>798</v>
      </c>
      <c r="C141" s="239">
        <v>4100</v>
      </c>
      <c r="D141" s="239" t="s">
        <v>786</v>
      </c>
      <c r="E141" s="239">
        <v>30</v>
      </c>
      <c r="F141" s="239">
        <v>2</v>
      </c>
      <c r="G141" s="240">
        <f>C141*E141</f>
        <v>123000</v>
      </c>
      <c r="H141" s="240">
        <f>C141*F141</f>
        <v>8200</v>
      </c>
      <c r="I141" s="242">
        <v>40922</v>
      </c>
      <c r="J141" s="239" t="s">
        <v>811</v>
      </c>
    </row>
    <row r="142" spans="1:10">
      <c r="A142" s="239" t="s">
        <v>781</v>
      </c>
      <c r="B142" s="239" t="s">
        <v>798</v>
      </c>
      <c r="C142" s="239">
        <v>4100</v>
      </c>
      <c r="D142" s="239" t="s">
        <v>800</v>
      </c>
      <c r="E142" s="239">
        <v>27</v>
      </c>
      <c r="F142" s="239">
        <v>4</v>
      </c>
      <c r="G142" s="240">
        <f>C142*E142</f>
        <v>110700</v>
      </c>
      <c r="H142" s="240">
        <f>C142*F142</f>
        <v>16400</v>
      </c>
      <c r="I142" s="241">
        <v>40928</v>
      </c>
      <c r="J142" s="239" t="s">
        <v>814</v>
      </c>
    </row>
    <row r="143" spans="1:10">
      <c r="A143" s="239" t="s">
        <v>781</v>
      </c>
      <c r="B143" s="239" t="s">
        <v>798</v>
      </c>
      <c r="C143" s="239">
        <v>4100</v>
      </c>
      <c r="D143" s="239" t="s">
        <v>783</v>
      </c>
      <c r="E143" s="239">
        <v>24</v>
      </c>
      <c r="F143" s="239">
        <v>0</v>
      </c>
      <c r="G143" s="240">
        <f>C143*E143</f>
        <v>98400</v>
      </c>
      <c r="H143" s="240">
        <f>C143*F143</f>
        <v>0</v>
      </c>
      <c r="I143" s="241">
        <v>40924</v>
      </c>
      <c r="J143" s="239" t="s">
        <v>814</v>
      </c>
    </row>
    <row r="144" spans="1:10">
      <c r="A144" s="239" t="s">
        <v>781</v>
      </c>
      <c r="B144" s="239" t="s">
        <v>798</v>
      </c>
      <c r="C144" s="239">
        <v>4100</v>
      </c>
      <c r="D144" s="239" t="s">
        <v>789</v>
      </c>
      <c r="E144" s="239">
        <v>18</v>
      </c>
      <c r="F144" s="239">
        <v>1</v>
      </c>
      <c r="G144" s="240">
        <f>C144*E144</f>
        <v>73800</v>
      </c>
      <c r="H144" s="240">
        <f>C144*F144</f>
        <v>4100</v>
      </c>
      <c r="I144" s="242">
        <v>41241</v>
      </c>
      <c r="J144" s="239" t="s">
        <v>815</v>
      </c>
    </row>
    <row r="145" spans="1:10">
      <c r="A145" s="239" t="s">
        <v>781</v>
      </c>
      <c r="B145" s="239" t="s">
        <v>798</v>
      </c>
      <c r="C145" s="239">
        <v>4100</v>
      </c>
      <c r="D145" s="239" t="s">
        <v>799</v>
      </c>
      <c r="E145" s="239">
        <v>17</v>
      </c>
      <c r="F145" s="239">
        <v>2</v>
      </c>
      <c r="G145" s="240">
        <f>C145*E145</f>
        <v>69700</v>
      </c>
      <c r="H145" s="240">
        <f>C145*F145</f>
        <v>8200</v>
      </c>
      <c r="I145" s="241">
        <v>41218</v>
      </c>
      <c r="J145" s="239" t="s">
        <v>813</v>
      </c>
    </row>
    <row r="146" spans="1:10">
      <c r="A146" s="239" t="s">
        <v>781</v>
      </c>
      <c r="B146" s="239" t="s">
        <v>782</v>
      </c>
      <c r="C146" s="239">
        <v>3900</v>
      </c>
      <c r="D146" s="239" t="s">
        <v>789</v>
      </c>
      <c r="E146" s="239">
        <v>36</v>
      </c>
      <c r="F146" s="239">
        <v>1</v>
      </c>
      <c r="G146" s="240">
        <f>C146*E146</f>
        <v>140400</v>
      </c>
      <c r="H146" s="240">
        <f>C146*F146</f>
        <v>3900</v>
      </c>
      <c r="I146" s="242">
        <v>41094</v>
      </c>
      <c r="J146" s="239" t="s">
        <v>815</v>
      </c>
    </row>
    <row r="147" spans="1:10">
      <c r="A147" s="239" t="s">
        <v>781</v>
      </c>
      <c r="B147" s="239" t="s">
        <v>782</v>
      </c>
      <c r="C147" s="239">
        <v>3900</v>
      </c>
      <c r="D147" s="239" t="s">
        <v>799</v>
      </c>
      <c r="E147" s="239">
        <v>27</v>
      </c>
      <c r="F147" s="239">
        <v>3</v>
      </c>
      <c r="G147" s="240">
        <f>C147*E147</f>
        <v>105300</v>
      </c>
      <c r="H147" s="240">
        <f>C147*F147</f>
        <v>11700</v>
      </c>
      <c r="I147" s="241">
        <v>41020</v>
      </c>
      <c r="J147" s="239" t="s">
        <v>815</v>
      </c>
    </row>
    <row r="148" spans="1:10">
      <c r="A148" s="239" t="s">
        <v>781</v>
      </c>
      <c r="B148" s="239" t="s">
        <v>782</v>
      </c>
      <c r="C148" s="239">
        <v>3880</v>
      </c>
      <c r="D148" s="239" t="s">
        <v>783</v>
      </c>
      <c r="E148" s="239">
        <v>24</v>
      </c>
      <c r="F148" s="239">
        <v>1</v>
      </c>
      <c r="G148" s="240">
        <f>C148*E148</f>
        <v>93120</v>
      </c>
      <c r="H148" s="240">
        <f>C148*F148</f>
        <v>3880</v>
      </c>
      <c r="I148" s="241">
        <v>40911</v>
      </c>
      <c r="J148" s="239" t="s">
        <v>811</v>
      </c>
    </row>
    <row r="149" spans="1:10">
      <c r="A149" s="239" t="s">
        <v>781</v>
      </c>
      <c r="B149" s="239" t="s">
        <v>782</v>
      </c>
      <c r="C149" s="239">
        <v>3880</v>
      </c>
      <c r="D149" s="239" t="s">
        <v>800</v>
      </c>
      <c r="E149" s="239">
        <v>22</v>
      </c>
      <c r="F149" s="239">
        <v>2</v>
      </c>
      <c r="G149" s="240">
        <f>C149*E149</f>
        <v>85360</v>
      </c>
      <c r="H149" s="240">
        <f>C149*F149</f>
        <v>7760</v>
      </c>
      <c r="I149" s="241">
        <v>41266</v>
      </c>
      <c r="J149" s="239" t="s">
        <v>812</v>
      </c>
    </row>
    <row r="150" spans="1:10">
      <c r="A150" s="239" t="s">
        <v>781</v>
      </c>
      <c r="B150" s="239" t="s">
        <v>782</v>
      </c>
      <c r="C150" s="239">
        <v>3880</v>
      </c>
      <c r="D150" s="239" t="s">
        <v>786</v>
      </c>
      <c r="E150" s="239">
        <v>15</v>
      </c>
      <c r="F150" s="239">
        <v>1</v>
      </c>
      <c r="G150" s="240">
        <f>C150*E150</f>
        <v>58200</v>
      </c>
      <c r="H150" s="240">
        <f>C150*F150</f>
        <v>3880</v>
      </c>
      <c r="I150" s="242">
        <v>41260</v>
      </c>
      <c r="J150" s="239" t="s">
        <v>813</v>
      </c>
    </row>
    <row r="151" spans="1:10">
      <c r="A151" s="239" t="s">
        <v>781</v>
      </c>
      <c r="B151" s="239" t="s">
        <v>782</v>
      </c>
      <c r="C151" s="239">
        <v>3880</v>
      </c>
      <c r="D151" s="239" t="s">
        <v>794</v>
      </c>
      <c r="E151" s="239">
        <v>12</v>
      </c>
      <c r="F151" s="239">
        <v>4</v>
      </c>
      <c r="G151" s="240">
        <f>C151*E151</f>
        <v>46560</v>
      </c>
      <c r="H151" s="240">
        <f>C151*F151</f>
        <v>15520</v>
      </c>
      <c r="I151" s="242">
        <v>41208</v>
      </c>
      <c r="J151" s="239" t="s">
        <v>812</v>
      </c>
    </row>
    <row r="152" spans="1:10">
      <c r="A152" s="239" t="s">
        <v>781</v>
      </c>
      <c r="B152" s="239" t="s">
        <v>788</v>
      </c>
      <c r="C152" s="239">
        <v>4200</v>
      </c>
      <c r="D152" s="239" t="s">
        <v>799</v>
      </c>
      <c r="E152" s="239">
        <v>48</v>
      </c>
      <c r="F152" s="239">
        <v>3</v>
      </c>
      <c r="G152" s="240">
        <f>C152*E152</f>
        <v>201600</v>
      </c>
      <c r="H152" s="240">
        <f>C152*F152</f>
        <v>12600</v>
      </c>
      <c r="I152" s="241">
        <v>41000</v>
      </c>
      <c r="J152" s="239" t="s">
        <v>812</v>
      </c>
    </row>
    <row r="153" spans="1:10">
      <c r="A153" s="239" t="s">
        <v>781</v>
      </c>
      <c r="B153" s="239" t="s">
        <v>788</v>
      </c>
      <c r="C153" s="239">
        <v>4300</v>
      </c>
      <c r="D153" s="239" t="s">
        <v>800</v>
      </c>
      <c r="E153" s="239">
        <v>36</v>
      </c>
      <c r="F153" s="239">
        <v>3</v>
      </c>
      <c r="G153" s="240">
        <f>C153*E153</f>
        <v>154800</v>
      </c>
      <c r="H153" s="240">
        <f>C153*F153</f>
        <v>12900</v>
      </c>
      <c r="I153" s="241">
        <v>41210</v>
      </c>
      <c r="J153" s="239" t="s">
        <v>813</v>
      </c>
    </row>
    <row r="154" spans="1:10">
      <c r="A154" s="239" t="s">
        <v>781</v>
      </c>
      <c r="B154" s="239" t="s">
        <v>788</v>
      </c>
      <c r="C154" s="239">
        <v>4210</v>
      </c>
      <c r="D154" s="239" t="s">
        <v>786</v>
      </c>
      <c r="E154" s="239">
        <v>35</v>
      </c>
      <c r="F154" s="239">
        <v>2</v>
      </c>
      <c r="G154" s="240">
        <f>C154*E154</f>
        <v>147350</v>
      </c>
      <c r="H154" s="240">
        <f>C154*F154</f>
        <v>8420</v>
      </c>
      <c r="I154" s="242">
        <v>41115</v>
      </c>
      <c r="J154" s="239" t="s">
        <v>814</v>
      </c>
    </row>
    <row r="155" spans="1:10">
      <c r="A155" s="239" t="s">
        <v>781</v>
      </c>
      <c r="B155" s="239" t="s">
        <v>788</v>
      </c>
      <c r="C155" s="239">
        <v>4180</v>
      </c>
      <c r="D155" s="239" t="s">
        <v>783</v>
      </c>
      <c r="E155" s="239">
        <v>28</v>
      </c>
      <c r="F155" s="239">
        <v>1</v>
      </c>
      <c r="G155" s="240">
        <f>C155*E155</f>
        <v>117040</v>
      </c>
      <c r="H155" s="240">
        <f>C155*F155</f>
        <v>4180</v>
      </c>
      <c r="I155" s="241">
        <v>41140</v>
      </c>
      <c r="J155" s="239" t="s">
        <v>812</v>
      </c>
    </row>
    <row r="156" spans="1:10">
      <c r="A156" s="239" t="s">
        <v>781</v>
      </c>
      <c r="B156" s="239" t="s">
        <v>788</v>
      </c>
      <c r="C156" s="239">
        <v>4200</v>
      </c>
      <c r="D156" s="239" t="s">
        <v>789</v>
      </c>
      <c r="E156" s="239">
        <v>26</v>
      </c>
      <c r="F156" s="239">
        <v>1</v>
      </c>
      <c r="G156" s="240">
        <f>C156*E156</f>
        <v>109200</v>
      </c>
      <c r="H156" s="240">
        <f>C156*F156</f>
        <v>4200</v>
      </c>
      <c r="I156" s="242">
        <v>41162</v>
      </c>
      <c r="J156" s="239" t="s">
        <v>815</v>
      </c>
    </row>
    <row r="157" spans="1:10">
      <c r="A157" s="239" t="s">
        <v>781</v>
      </c>
      <c r="B157" s="239" t="s">
        <v>788</v>
      </c>
      <c r="C157" s="239">
        <v>4210</v>
      </c>
      <c r="D157" s="239" t="s">
        <v>794</v>
      </c>
      <c r="E157" s="239">
        <v>20</v>
      </c>
      <c r="F157" s="239">
        <v>4</v>
      </c>
      <c r="G157" s="240">
        <f>C157*E157</f>
        <v>84200</v>
      </c>
      <c r="H157" s="240">
        <f>C157*F157</f>
        <v>16840</v>
      </c>
      <c r="I157" s="242">
        <v>41046</v>
      </c>
      <c r="J157" s="239" t="s">
        <v>814</v>
      </c>
    </row>
    <row r="158" spans="1:10">
      <c r="A158" s="239" t="s">
        <v>791</v>
      </c>
      <c r="B158" s="239" t="s">
        <v>793</v>
      </c>
      <c r="C158" s="239">
        <v>2540</v>
      </c>
      <c r="D158" s="239" t="s">
        <v>783</v>
      </c>
      <c r="E158" s="239">
        <v>48</v>
      </c>
      <c r="F158" s="239">
        <v>4</v>
      </c>
      <c r="G158" s="240">
        <f>C158*E158</f>
        <v>121920</v>
      </c>
      <c r="H158" s="240">
        <f>C158*F158</f>
        <v>10160</v>
      </c>
      <c r="I158" s="241">
        <v>41030</v>
      </c>
      <c r="J158" s="239" t="s">
        <v>812</v>
      </c>
    </row>
    <row r="159" spans="1:10">
      <c r="A159" s="239" t="s">
        <v>791</v>
      </c>
      <c r="B159" s="239" t="s">
        <v>793</v>
      </c>
      <c r="C159" s="239">
        <v>2580</v>
      </c>
      <c r="D159" s="239" t="s">
        <v>794</v>
      </c>
      <c r="E159" s="239">
        <v>45</v>
      </c>
      <c r="F159" s="239">
        <v>0</v>
      </c>
      <c r="G159" s="240">
        <f>C159*E159</f>
        <v>116100</v>
      </c>
      <c r="H159" s="240">
        <f>C159*F159</f>
        <v>0</v>
      </c>
      <c r="I159" s="242">
        <v>41192</v>
      </c>
      <c r="J159" s="239" t="s">
        <v>810</v>
      </c>
    </row>
    <row r="160" spans="1:10">
      <c r="A160" s="239" t="s">
        <v>791</v>
      </c>
      <c r="B160" s="239" t="s">
        <v>793</v>
      </c>
      <c r="C160" s="239">
        <v>2540</v>
      </c>
      <c r="D160" s="239" t="s">
        <v>786</v>
      </c>
      <c r="E160" s="239">
        <v>39</v>
      </c>
      <c r="F160" s="239">
        <v>0</v>
      </c>
      <c r="G160" s="240">
        <f>C160*E160</f>
        <v>99060</v>
      </c>
      <c r="H160" s="240">
        <f>C160*F160</f>
        <v>0</v>
      </c>
      <c r="I160" s="242">
        <v>41221</v>
      </c>
      <c r="J160" s="239" t="s">
        <v>811</v>
      </c>
    </row>
    <row r="161" spans="1:10">
      <c r="A161" s="239" t="s">
        <v>791</v>
      </c>
      <c r="B161" s="239" t="s">
        <v>793</v>
      </c>
      <c r="C161" s="239">
        <v>2540</v>
      </c>
      <c r="D161" s="239" t="s">
        <v>800</v>
      </c>
      <c r="E161" s="239">
        <v>32</v>
      </c>
      <c r="F161" s="239">
        <v>4</v>
      </c>
      <c r="G161" s="240">
        <f>C161*E161</f>
        <v>81280</v>
      </c>
      <c r="H161" s="240">
        <f>C161*F161</f>
        <v>10160</v>
      </c>
      <c r="I161" s="241">
        <v>41073</v>
      </c>
      <c r="J161" s="239" t="s">
        <v>813</v>
      </c>
    </row>
    <row r="162" spans="1:10">
      <c r="A162" s="239" t="s">
        <v>791</v>
      </c>
      <c r="B162" s="239" t="s">
        <v>793</v>
      </c>
      <c r="C162" s="239">
        <v>2600</v>
      </c>
      <c r="D162" s="239" t="s">
        <v>799</v>
      </c>
      <c r="E162" s="239">
        <v>17</v>
      </c>
      <c r="F162" s="239">
        <v>2</v>
      </c>
      <c r="G162" s="240">
        <f>C162*E162</f>
        <v>44200</v>
      </c>
      <c r="H162" s="240">
        <f>C162*F162</f>
        <v>5200</v>
      </c>
      <c r="I162" s="241">
        <v>41073</v>
      </c>
      <c r="J162" s="239" t="s">
        <v>814</v>
      </c>
    </row>
    <row r="163" spans="1:10">
      <c r="A163" s="239" t="s">
        <v>791</v>
      </c>
      <c r="B163" s="239" t="s">
        <v>793</v>
      </c>
      <c r="C163" s="239">
        <v>2600</v>
      </c>
      <c r="D163" s="239" t="s">
        <v>789</v>
      </c>
      <c r="E163" s="239">
        <v>10</v>
      </c>
      <c r="F163" s="239">
        <v>2</v>
      </c>
      <c r="G163" s="240">
        <f>C163*E163</f>
        <v>26000</v>
      </c>
      <c r="H163" s="240">
        <f>C163*F163</f>
        <v>5200</v>
      </c>
      <c r="I163" s="242">
        <v>41210</v>
      </c>
      <c r="J163" s="239" t="s">
        <v>812</v>
      </c>
    </row>
    <row r="164" spans="1:10">
      <c r="A164" s="239" t="s">
        <v>791</v>
      </c>
      <c r="B164" s="239" t="s">
        <v>797</v>
      </c>
      <c r="C164" s="239">
        <v>2300</v>
      </c>
      <c r="D164" s="239" t="s">
        <v>800</v>
      </c>
      <c r="E164" s="239">
        <v>34</v>
      </c>
      <c r="F164" s="239">
        <v>4</v>
      </c>
      <c r="G164" s="240">
        <f>C164*E164</f>
        <v>78200</v>
      </c>
      <c r="H164" s="240">
        <f>C164*F164</f>
        <v>9200</v>
      </c>
      <c r="I164" s="241">
        <v>41254</v>
      </c>
      <c r="J164" s="239" t="s">
        <v>815</v>
      </c>
    </row>
    <row r="165" spans="1:10">
      <c r="A165" s="239" t="s">
        <v>791</v>
      </c>
      <c r="B165" s="239" t="s">
        <v>797</v>
      </c>
      <c r="C165" s="239">
        <v>2220</v>
      </c>
      <c r="D165" s="239" t="s">
        <v>799</v>
      </c>
      <c r="E165" s="239">
        <v>32</v>
      </c>
      <c r="F165" s="239">
        <v>3</v>
      </c>
      <c r="G165" s="240">
        <f>C165*E165</f>
        <v>71040</v>
      </c>
      <c r="H165" s="240">
        <f>C165*F165</f>
        <v>6660</v>
      </c>
      <c r="I165" s="241">
        <v>41044</v>
      </c>
      <c r="J165" s="239" t="s">
        <v>812</v>
      </c>
    </row>
    <row r="166" spans="1:10">
      <c r="A166" s="239" t="s">
        <v>791</v>
      </c>
      <c r="B166" s="239" t="s">
        <v>797</v>
      </c>
      <c r="C166" s="239">
        <v>2200</v>
      </c>
      <c r="D166" s="239" t="s">
        <v>789</v>
      </c>
      <c r="E166" s="239">
        <v>25</v>
      </c>
      <c r="F166" s="239">
        <v>4</v>
      </c>
      <c r="G166" s="240">
        <f>C166*E166</f>
        <v>55000</v>
      </c>
      <c r="H166" s="240">
        <f>C166*F166</f>
        <v>8800</v>
      </c>
      <c r="I166" s="242">
        <v>41269</v>
      </c>
      <c r="J166" s="239" t="s">
        <v>811</v>
      </c>
    </row>
    <row r="167" spans="1:10">
      <c r="A167" s="239" t="s">
        <v>791</v>
      </c>
      <c r="B167" s="239" t="s">
        <v>797</v>
      </c>
      <c r="C167" s="239">
        <v>2090</v>
      </c>
      <c r="D167" s="239" t="s">
        <v>794</v>
      </c>
      <c r="E167" s="239">
        <v>24</v>
      </c>
      <c r="F167" s="239">
        <v>2</v>
      </c>
      <c r="G167" s="240">
        <f>C167*E167</f>
        <v>50160</v>
      </c>
      <c r="H167" s="240">
        <f>C167*F167</f>
        <v>4180</v>
      </c>
      <c r="I167" s="242">
        <v>41004</v>
      </c>
      <c r="J167" s="239" t="s">
        <v>813</v>
      </c>
    </row>
    <row r="168" spans="1:10">
      <c r="A168" s="239" t="s">
        <v>791</v>
      </c>
      <c r="B168" s="239" t="s">
        <v>797</v>
      </c>
      <c r="C168" s="239">
        <v>2150</v>
      </c>
      <c r="D168" s="239" t="s">
        <v>783</v>
      </c>
      <c r="E168" s="239">
        <v>18</v>
      </c>
      <c r="F168" s="239">
        <v>4</v>
      </c>
      <c r="G168" s="240">
        <f>C168*E168</f>
        <v>38700</v>
      </c>
      <c r="H168" s="240">
        <f>C168*F168</f>
        <v>8600</v>
      </c>
      <c r="I168" s="241">
        <v>41021</v>
      </c>
      <c r="J168" s="239" t="s">
        <v>814</v>
      </c>
    </row>
    <row r="169" spans="1:10">
      <c r="A169" s="239" t="s">
        <v>791</v>
      </c>
      <c r="B169" s="239" t="s">
        <v>797</v>
      </c>
      <c r="C169" s="239">
        <v>2150</v>
      </c>
      <c r="D169" s="239" t="s">
        <v>786</v>
      </c>
      <c r="E169" s="239">
        <v>18</v>
      </c>
      <c r="F169" s="239">
        <v>2</v>
      </c>
      <c r="G169" s="240">
        <f>C169*E169</f>
        <v>38700</v>
      </c>
      <c r="H169" s="240">
        <f>C169*F169</f>
        <v>4300</v>
      </c>
      <c r="I169" s="242">
        <v>41224</v>
      </c>
      <c r="J169" s="239" t="s">
        <v>810</v>
      </c>
    </row>
    <row r="170" spans="1:10">
      <c r="A170" s="239" t="s">
        <v>791</v>
      </c>
      <c r="B170" s="239" t="s">
        <v>790</v>
      </c>
      <c r="C170" s="239">
        <v>2500</v>
      </c>
      <c r="D170" s="239" t="s">
        <v>794</v>
      </c>
      <c r="E170" s="239">
        <v>49</v>
      </c>
      <c r="F170" s="239">
        <v>3</v>
      </c>
      <c r="G170" s="240">
        <f>C170*E170</f>
        <v>122500</v>
      </c>
      <c r="H170" s="240">
        <f>C170*F170</f>
        <v>7500</v>
      </c>
      <c r="I170" s="242">
        <v>41078</v>
      </c>
      <c r="J170" s="239" t="s">
        <v>812</v>
      </c>
    </row>
    <row r="171" spans="1:10">
      <c r="A171" s="239" t="s">
        <v>791</v>
      </c>
      <c r="B171" s="239" t="s">
        <v>790</v>
      </c>
      <c r="C171" s="239">
        <v>2500</v>
      </c>
      <c r="D171" s="239" t="s">
        <v>789</v>
      </c>
      <c r="E171" s="239">
        <v>48</v>
      </c>
      <c r="F171" s="239">
        <v>2</v>
      </c>
      <c r="G171" s="240">
        <f>C171*E171</f>
        <v>120000</v>
      </c>
      <c r="H171" s="240">
        <f>C171*F171</f>
        <v>5000</v>
      </c>
      <c r="I171" s="242">
        <v>40984</v>
      </c>
      <c r="J171" s="239" t="s">
        <v>814</v>
      </c>
    </row>
    <row r="172" spans="1:10">
      <c r="A172" s="239" t="s">
        <v>791</v>
      </c>
      <c r="B172" s="239" t="s">
        <v>790</v>
      </c>
      <c r="C172" s="239">
        <v>2600</v>
      </c>
      <c r="D172" s="239" t="s">
        <v>783</v>
      </c>
      <c r="E172" s="239">
        <v>42</v>
      </c>
      <c r="F172" s="239">
        <v>2</v>
      </c>
      <c r="G172" s="240">
        <f>C172*E172</f>
        <v>109200</v>
      </c>
      <c r="H172" s="240">
        <f>C172*F172</f>
        <v>5200</v>
      </c>
      <c r="I172" s="241">
        <v>41118</v>
      </c>
      <c r="J172" s="239" t="s">
        <v>812</v>
      </c>
    </row>
    <row r="173" spans="1:10">
      <c r="A173" s="239" t="s">
        <v>791</v>
      </c>
      <c r="B173" s="239" t="s">
        <v>790</v>
      </c>
      <c r="C173" s="239">
        <v>2600</v>
      </c>
      <c r="D173" s="239" t="s">
        <v>799</v>
      </c>
      <c r="E173" s="239">
        <v>32</v>
      </c>
      <c r="F173" s="239">
        <v>0</v>
      </c>
      <c r="G173" s="240">
        <f>C173*E173</f>
        <v>83200</v>
      </c>
      <c r="H173" s="240">
        <f>C173*F173</f>
        <v>0</v>
      </c>
      <c r="I173" s="241">
        <v>41256</v>
      </c>
      <c r="J173" s="239" t="s">
        <v>815</v>
      </c>
    </row>
    <row r="174" spans="1:10">
      <c r="A174" s="239" t="s">
        <v>791</v>
      </c>
      <c r="B174" s="239" t="s">
        <v>790</v>
      </c>
      <c r="C174" s="239">
        <v>2560</v>
      </c>
      <c r="D174" s="239" t="s">
        <v>800</v>
      </c>
      <c r="E174" s="239">
        <v>28</v>
      </c>
      <c r="F174" s="239">
        <v>1</v>
      </c>
      <c r="G174" s="240">
        <f>C174*E174</f>
        <v>71680</v>
      </c>
      <c r="H174" s="240">
        <f>C174*F174</f>
        <v>2560</v>
      </c>
      <c r="I174" s="241">
        <v>41083</v>
      </c>
      <c r="J174" s="239" t="s">
        <v>811</v>
      </c>
    </row>
    <row r="175" spans="1:10">
      <c r="A175" s="239" t="s">
        <v>791</v>
      </c>
      <c r="B175" s="239" t="s">
        <v>790</v>
      </c>
      <c r="C175" s="239">
        <v>2560</v>
      </c>
      <c r="D175" s="239" t="s">
        <v>786</v>
      </c>
      <c r="E175" s="239">
        <v>15</v>
      </c>
      <c r="F175" s="239">
        <v>0</v>
      </c>
      <c r="G175" s="240">
        <f>C175*E175</f>
        <v>38400</v>
      </c>
      <c r="H175" s="240">
        <f>C175*F175</f>
        <v>0</v>
      </c>
      <c r="I175" s="242">
        <v>40993</v>
      </c>
      <c r="J175" s="239" t="s">
        <v>812</v>
      </c>
    </row>
    <row r="176" spans="1:10">
      <c r="A176" s="239" t="s">
        <v>791</v>
      </c>
      <c r="B176" s="239" t="s">
        <v>798</v>
      </c>
      <c r="C176" s="239">
        <v>1800</v>
      </c>
      <c r="D176" s="239" t="s">
        <v>799</v>
      </c>
      <c r="E176" s="239">
        <v>46</v>
      </c>
      <c r="F176" s="239">
        <v>1</v>
      </c>
      <c r="G176" s="240">
        <f>C176*E176</f>
        <v>82800</v>
      </c>
      <c r="H176" s="240">
        <f>C176*F176</f>
        <v>1800</v>
      </c>
      <c r="I176" s="241">
        <v>40927</v>
      </c>
      <c r="J176" s="239" t="s">
        <v>812</v>
      </c>
    </row>
    <row r="177" spans="1:10">
      <c r="A177" s="239" t="s">
        <v>791</v>
      </c>
      <c r="B177" s="239" t="s">
        <v>798</v>
      </c>
      <c r="C177" s="239">
        <v>1790</v>
      </c>
      <c r="D177" s="239" t="s">
        <v>786</v>
      </c>
      <c r="E177" s="239">
        <v>31</v>
      </c>
      <c r="F177" s="239">
        <v>1</v>
      </c>
      <c r="G177" s="240">
        <f>C177*E177</f>
        <v>55490</v>
      </c>
      <c r="H177" s="240">
        <f>C177*F177</f>
        <v>1790</v>
      </c>
      <c r="I177" s="242">
        <v>41049</v>
      </c>
      <c r="J177" s="239" t="s">
        <v>812</v>
      </c>
    </row>
    <row r="178" spans="1:10">
      <c r="A178" s="239" t="s">
        <v>791</v>
      </c>
      <c r="B178" s="239" t="s">
        <v>798</v>
      </c>
      <c r="C178" s="239">
        <v>1790</v>
      </c>
      <c r="D178" s="239" t="s">
        <v>800</v>
      </c>
      <c r="E178" s="239">
        <v>24</v>
      </c>
      <c r="F178" s="239">
        <v>4</v>
      </c>
      <c r="G178" s="240">
        <f>C178*E178</f>
        <v>42960</v>
      </c>
      <c r="H178" s="240">
        <f>C178*F178</f>
        <v>7160</v>
      </c>
      <c r="I178" s="241">
        <v>41036</v>
      </c>
      <c r="J178" s="239" t="s">
        <v>813</v>
      </c>
    </row>
    <row r="179" spans="1:10">
      <c r="A179" s="239" t="s">
        <v>791</v>
      </c>
      <c r="B179" s="239" t="s">
        <v>798</v>
      </c>
      <c r="C179" s="239">
        <v>1790</v>
      </c>
      <c r="D179" s="239" t="s">
        <v>783</v>
      </c>
      <c r="E179" s="239">
        <v>14</v>
      </c>
      <c r="F179" s="239">
        <v>4</v>
      </c>
      <c r="G179" s="240">
        <f>C179*E179</f>
        <v>25060</v>
      </c>
      <c r="H179" s="240">
        <f>C179*F179</f>
        <v>7160</v>
      </c>
      <c r="I179" s="241">
        <v>41226</v>
      </c>
      <c r="J179" s="239" t="s">
        <v>811</v>
      </c>
    </row>
    <row r="180" spans="1:10">
      <c r="A180" s="239" t="s">
        <v>791</v>
      </c>
      <c r="B180" s="239" t="s">
        <v>798</v>
      </c>
      <c r="C180" s="239">
        <v>1800</v>
      </c>
      <c r="D180" s="239" t="s">
        <v>794</v>
      </c>
      <c r="E180" s="239">
        <v>13</v>
      </c>
      <c r="F180" s="239">
        <v>3</v>
      </c>
      <c r="G180" s="240">
        <f>C180*E180</f>
        <v>23400</v>
      </c>
      <c r="H180" s="240">
        <f>C180*F180</f>
        <v>5400</v>
      </c>
      <c r="I180" s="242">
        <v>41003</v>
      </c>
      <c r="J180" s="239" t="s">
        <v>811</v>
      </c>
    </row>
    <row r="181" spans="1:10">
      <c r="A181" s="239" t="s">
        <v>791</v>
      </c>
      <c r="B181" s="239" t="s">
        <v>798</v>
      </c>
      <c r="C181" s="239">
        <v>1800</v>
      </c>
      <c r="D181" s="239" t="s">
        <v>789</v>
      </c>
      <c r="E181" s="239">
        <v>11</v>
      </c>
      <c r="F181" s="239">
        <v>1</v>
      </c>
      <c r="G181" s="240">
        <f>C181*E181</f>
        <v>19800</v>
      </c>
      <c r="H181" s="240">
        <f>C181*F181</f>
        <v>1800</v>
      </c>
      <c r="I181" s="242">
        <v>41005</v>
      </c>
      <c r="J181" s="239" t="s">
        <v>810</v>
      </c>
    </row>
    <row r="182" spans="1:10">
      <c r="A182" s="239" t="s">
        <v>791</v>
      </c>
      <c r="B182" s="239" t="s">
        <v>802</v>
      </c>
      <c r="C182" s="239">
        <v>2700</v>
      </c>
      <c r="D182" s="239" t="s">
        <v>800</v>
      </c>
      <c r="E182" s="239">
        <v>38</v>
      </c>
      <c r="F182" s="239">
        <v>4</v>
      </c>
      <c r="G182" s="240">
        <f>C182*E182</f>
        <v>102600</v>
      </c>
      <c r="H182" s="240">
        <f>C182*F182</f>
        <v>10800</v>
      </c>
      <c r="I182" s="241">
        <v>41001</v>
      </c>
      <c r="J182" s="239" t="s">
        <v>814</v>
      </c>
    </row>
    <row r="183" spans="1:10">
      <c r="A183" s="239" t="s">
        <v>791</v>
      </c>
      <c r="B183" s="239" t="s">
        <v>802</v>
      </c>
      <c r="C183" s="239">
        <v>2620</v>
      </c>
      <c r="D183" s="239" t="s">
        <v>783</v>
      </c>
      <c r="E183" s="239">
        <v>25</v>
      </c>
      <c r="F183" s="239">
        <v>0</v>
      </c>
      <c r="G183" s="240">
        <f>C183*E183</f>
        <v>65500</v>
      </c>
      <c r="H183" s="240">
        <f>C183*F183</f>
        <v>0</v>
      </c>
      <c r="I183" s="241">
        <v>40973</v>
      </c>
      <c r="J183" s="239" t="s">
        <v>810</v>
      </c>
    </row>
    <row r="184" spans="1:10">
      <c r="A184" s="239" t="s">
        <v>791</v>
      </c>
      <c r="B184" s="239" t="s">
        <v>802</v>
      </c>
      <c r="C184" s="239">
        <v>2620</v>
      </c>
      <c r="D184" s="239" t="s">
        <v>786</v>
      </c>
      <c r="E184" s="239">
        <v>20</v>
      </c>
      <c r="F184" s="239">
        <v>2</v>
      </c>
      <c r="G184" s="240">
        <f>C184*E184</f>
        <v>52400</v>
      </c>
      <c r="H184" s="240">
        <f>C184*F184</f>
        <v>5240</v>
      </c>
      <c r="I184" s="242">
        <v>41178</v>
      </c>
      <c r="J184" s="239" t="s">
        <v>815</v>
      </c>
    </row>
    <row r="185" spans="1:10">
      <c r="A185" s="239" t="s">
        <v>791</v>
      </c>
      <c r="B185" s="239" t="s">
        <v>802</v>
      </c>
      <c r="C185" s="239">
        <v>2700</v>
      </c>
      <c r="D185" s="239" t="s">
        <v>799</v>
      </c>
      <c r="E185" s="239">
        <v>16</v>
      </c>
      <c r="F185" s="239">
        <v>1</v>
      </c>
      <c r="G185" s="240">
        <f>C185*E185</f>
        <v>43200</v>
      </c>
      <c r="H185" s="240">
        <f>C185*F185</f>
        <v>2700</v>
      </c>
      <c r="I185" s="241">
        <v>41038</v>
      </c>
      <c r="J185" s="239" t="s">
        <v>810</v>
      </c>
    </row>
    <row r="186" spans="1:10">
      <c r="A186" s="239" t="s">
        <v>791</v>
      </c>
      <c r="B186" s="239" t="s">
        <v>802</v>
      </c>
      <c r="C186" s="239">
        <v>2710</v>
      </c>
      <c r="D186" s="239" t="s">
        <v>794</v>
      </c>
      <c r="E186" s="239">
        <v>14</v>
      </c>
      <c r="F186" s="239">
        <v>0</v>
      </c>
      <c r="G186" s="240">
        <f>C186*E186</f>
        <v>37940</v>
      </c>
      <c r="H186" s="240">
        <f>C186*F186</f>
        <v>0</v>
      </c>
      <c r="I186" s="242">
        <v>41132</v>
      </c>
      <c r="J186" s="239" t="s">
        <v>815</v>
      </c>
    </row>
    <row r="187" spans="1:10">
      <c r="A187" s="239" t="s">
        <v>791</v>
      </c>
      <c r="B187" s="239" t="s">
        <v>802</v>
      </c>
      <c r="C187" s="239">
        <v>2600</v>
      </c>
      <c r="D187" s="239" t="s">
        <v>789</v>
      </c>
      <c r="E187" s="239">
        <v>10</v>
      </c>
      <c r="F187" s="239">
        <v>4</v>
      </c>
      <c r="G187" s="240">
        <f>C187*E187</f>
        <v>26000</v>
      </c>
      <c r="H187" s="240">
        <f>C187*F187</f>
        <v>10400</v>
      </c>
      <c r="I187" s="242">
        <v>40976</v>
      </c>
      <c r="J187" s="239" t="s">
        <v>813</v>
      </c>
    </row>
    <row r="188" spans="1:10">
      <c r="A188" s="239" t="s">
        <v>791</v>
      </c>
      <c r="B188" s="239" t="s">
        <v>788</v>
      </c>
      <c r="C188" s="239">
        <v>3900</v>
      </c>
      <c r="D188" s="239" t="s">
        <v>786</v>
      </c>
      <c r="E188" s="239">
        <v>46</v>
      </c>
      <c r="F188" s="239">
        <v>4</v>
      </c>
      <c r="G188" s="240">
        <f>C188*E188</f>
        <v>179400</v>
      </c>
      <c r="H188" s="240">
        <f>C188*F188</f>
        <v>15600</v>
      </c>
      <c r="I188" s="242">
        <v>40916</v>
      </c>
      <c r="J188" s="239" t="s">
        <v>815</v>
      </c>
    </row>
    <row r="189" spans="1:10">
      <c r="A189" s="239" t="s">
        <v>791</v>
      </c>
      <c r="B189" s="239" t="s">
        <v>788</v>
      </c>
      <c r="C189" s="239">
        <v>3900</v>
      </c>
      <c r="D189" s="239" t="s">
        <v>799</v>
      </c>
      <c r="E189" s="239">
        <v>41</v>
      </c>
      <c r="F189" s="239">
        <v>0</v>
      </c>
      <c r="G189" s="240">
        <f>C189*E189</f>
        <v>159900</v>
      </c>
      <c r="H189" s="240">
        <f>C189*F189</f>
        <v>0</v>
      </c>
      <c r="I189" s="241">
        <v>41238</v>
      </c>
      <c r="J189" s="239" t="s">
        <v>813</v>
      </c>
    </row>
    <row r="190" spans="1:10">
      <c r="A190" s="239" t="s">
        <v>791</v>
      </c>
      <c r="B190" s="239" t="s">
        <v>788</v>
      </c>
      <c r="C190" s="239">
        <v>3900</v>
      </c>
      <c r="D190" s="239" t="s">
        <v>789</v>
      </c>
      <c r="E190" s="239">
        <v>38</v>
      </c>
      <c r="F190" s="239">
        <v>0</v>
      </c>
      <c r="G190" s="240">
        <f>C190*E190</f>
        <v>148200</v>
      </c>
      <c r="H190" s="240">
        <f>C190*F190</f>
        <v>0</v>
      </c>
      <c r="I190" s="242">
        <v>41247</v>
      </c>
      <c r="J190" s="239" t="s">
        <v>810</v>
      </c>
    </row>
    <row r="191" spans="1:10">
      <c r="A191" s="239" t="s">
        <v>791</v>
      </c>
      <c r="B191" s="239" t="s">
        <v>788</v>
      </c>
      <c r="C191" s="239">
        <v>3900</v>
      </c>
      <c r="D191" s="239" t="s">
        <v>800</v>
      </c>
      <c r="E191" s="239">
        <v>38</v>
      </c>
      <c r="F191" s="239">
        <v>4</v>
      </c>
      <c r="G191" s="240">
        <f>C191*E191</f>
        <v>148200</v>
      </c>
      <c r="H191" s="240">
        <f>C191*F191</f>
        <v>15600</v>
      </c>
      <c r="I191" s="241">
        <v>40958</v>
      </c>
      <c r="J191" s="239" t="s">
        <v>812</v>
      </c>
    </row>
    <row r="192" spans="1:10">
      <c r="A192" s="239" t="s">
        <v>791</v>
      </c>
      <c r="B192" s="239" t="s">
        <v>788</v>
      </c>
      <c r="C192" s="239">
        <v>3900</v>
      </c>
      <c r="D192" s="239" t="s">
        <v>783</v>
      </c>
      <c r="E192" s="239">
        <v>29</v>
      </c>
      <c r="F192" s="239">
        <v>2</v>
      </c>
      <c r="G192" s="240">
        <f>C192*E192</f>
        <v>113100</v>
      </c>
      <c r="H192" s="240">
        <f>C192*F192</f>
        <v>7800</v>
      </c>
      <c r="I192" s="241">
        <v>41190</v>
      </c>
      <c r="J192" s="239" t="s">
        <v>813</v>
      </c>
    </row>
    <row r="193" spans="1:10">
      <c r="A193" s="239" t="s">
        <v>791</v>
      </c>
      <c r="B193" s="239" t="s">
        <v>788</v>
      </c>
      <c r="C193" s="239">
        <v>3900</v>
      </c>
      <c r="D193" s="239" t="s">
        <v>794</v>
      </c>
      <c r="E193" s="239">
        <v>27</v>
      </c>
      <c r="F193" s="239">
        <v>4</v>
      </c>
      <c r="G193" s="240">
        <f>C193*E193</f>
        <v>105300</v>
      </c>
      <c r="H193" s="240">
        <f>C193*F193</f>
        <v>15600</v>
      </c>
      <c r="I193" s="242">
        <v>40936</v>
      </c>
      <c r="J193" s="239" t="s">
        <v>814</v>
      </c>
    </row>
    <row r="194" spans="1:10">
      <c r="A194" s="239" t="s">
        <v>784</v>
      </c>
      <c r="B194" s="239" t="s">
        <v>785</v>
      </c>
      <c r="C194" s="239">
        <v>2800</v>
      </c>
      <c r="D194" s="239" t="s">
        <v>794</v>
      </c>
      <c r="E194" s="239">
        <v>46</v>
      </c>
      <c r="F194" s="239">
        <v>3</v>
      </c>
      <c r="G194" s="240">
        <f>C194*E194</f>
        <v>128800</v>
      </c>
      <c r="H194" s="240">
        <f>C194*F194</f>
        <v>8400</v>
      </c>
      <c r="I194" s="242">
        <v>41080</v>
      </c>
      <c r="J194" s="239" t="s">
        <v>812</v>
      </c>
    </row>
    <row r="195" spans="1:10">
      <c r="A195" s="239" t="s">
        <v>784</v>
      </c>
      <c r="B195" s="239" t="s">
        <v>785</v>
      </c>
      <c r="C195" s="239">
        <v>2800</v>
      </c>
      <c r="D195" s="239" t="s">
        <v>783</v>
      </c>
      <c r="E195" s="239">
        <v>38</v>
      </c>
      <c r="F195" s="239">
        <v>3</v>
      </c>
      <c r="G195" s="240">
        <f>C195*E195</f>
        <v>106400</v>
      </c>
      <c r="H195" s="240">
        <f>C195*F195</f>
        <v>8400</v>
      </c>
      <c r="I195" s="241">
        <v>40914</v>
      </c>
      <c r="J195" s="239" t="s">
        <v>812</v>
      </c>
    </row>
    <row r="196" spans="1:10">
      <c r="A196" s="239" t="s">
        <v>784</v>
      </c>
      <c r="B196" s="239" t="s">
        <v>785</v>
      </c>
      <c r="C196" s="239">
        <v>2800</v>
      </c>
      <c r="D196" s="239" t="s">
        <v>786</v>
      </c>
      <c r="E196" s="239">
        <v>34</v>
      </c>
      <c r="F196" s="239">
        <v>3</v>
      </c>
      <c r="G196" s="240">
        <f>C196*E196</f>
        <v>95200</v>
      </c>
      <c r="H196" s="240">
        <f>C196*F196</f>
        <v>8400</v>
      </c>
      <c r="I196" s="242">
        <v>40909</v>
      </c>
      <c r="J196" s="239" t="s">
        <v>811</v>
      </c>
    </row>
    <row r="197" spans="1:10">
      <c r="A197" s="239" t="s">
        <v>784</v>
      </c>
      <c r="B197" s="239" t="s">
        <v>785</v>
      </c>
      <c r="C197" s="239">
        <v>2750</v>
      </c>
      <c r="D197" s="239" t="s">
        <v>789</v>
      </c>
      <c r="E197" s="239">
        <v>23</v>
      </c>
      <c r="F197" s="239">
        <v>0</v>
      </c>
      <c r="G197" s="240">
        <f>C197*E197</f>
        <v>63250</v>
      </c>
      <c r="H197" s="240">
        <f>C197*F197</f>
        <v>0</v>
      </c>
      <c r="I197" s="242">
        <v>40925</v>
      </c>
      <c r="J197" s="239" t="s">
        <v>814</v>
      </c>
    </row>
    <row r="198" spans="1:10">
      <c r="A198" s="239" t="s">
        <v>784</v>
      </c>
      <c r="B198" s="239" t="s">
        <v>785</v>
      </c>
      <c r="C198" s="239">
        <v>2800</v>
      </c>
      <c r="D198" s="239" t="s">
        <v>800</v>
      </c>
      <c r="E198" s="239">
        <v>16</v>
      </c>
      <c r="F198" s="239">
        <v>3</v>
      </c>
      <c r="G198" s="240">
        <f>C198*E198</f>
        <v>44800</v>
      </c>
      <c r="H198" s="240">
        <f>C198*F198</f>
        <v>8400</v>
      </c>
      <c r="I198" s="241">
        <v>41267</v>
      </c>
      <c r="J198" s="239" t="s">
        <v>811</v>
      </c>
    </row>
    <row r="199" spans="1:10">
      <c r="A199" s="239" t="s">
        <v>784</v>
      </c>
      <c r="B199" s="239" t="s">
        <v>785</v>
      </c>
      <c r="C199" s="239">
        <v>2850</v>
      </c>
      <c r="D199" s="239" t="s">
        <v>799</v>
      </c>
      <c r="E199" s="239">
        <v>11</v>
      </c>
      <c r="F199" s="239">
        <v>0</v>
      </c>
      <c r="G199" s="240">
        <f>C199*E199</f>
        <v>31350</v>
      </c>
      <c r="H199" s="240">
        <f>C199*F199</f>
        <v>0</v>
      </c>
      <c r="I199" s="241">
        <v>41168</v>
      </c>
      <c r="J199" s="239" t="s">
        <v>810</v>
      </c>
    </row>
    <row r="200" spans="1:10">
      <c r="A200" s="239" t="s">
        <v>784</v>
      </c>
      <c r="B200" s="239" t="s">
        <v>782</v>
      </c>
      <c r="C200" s="239">
        <v>4700</v>
      </c>
      <c r="D200" s="239" t="s">
        <v>786</v>
      </c>
      <c r="E200" s="239">
        <v>49</v>
      </c>
      <c r="F200" s="239">
        <v>0</v>
      </c>
      <c r="G200" s="240">
        <f>C200*E200</f>
        <v>230300</v>
      </c>
      <c r="H200" s="240">
        <f>C200*F200</f>
        <v>0</v>
      </c>
      <c r="I200" s="242">
        <v>41216</v>
      </c>
      <c r="J200" s="239" t="s">
        <v>813</v>
      </c>
    </row>
    <row r="201" spans="1:10">
      <c r="A201" s="239" t="s">
        <v>784</v>
      </c>
      <c r="B201" s="239" t="s">
        <v>782</v>
      </c>
      <c r="C201" s="239">
        <v>4700</v>
      </c>
      <c r="D201" s="239" t="s">
        <v>783</v>
      </c>
      <c r="E201" s="239">
        <v>43</v>
      </c>
      <c r="F201" s="239">
        <v>0</v>
      </c>
      <c r="G201" s="240">
        <f>C201*E201</f>
        <v>202100</v>
      </c>
      <c r="H201" s="240">
        <f>C201*F201</f>
        <v>0</v>
      </c>
      <c r="I201" s="241">
        <v>41068</v>
      </c>
      <c r="J201" s="239" t="s">
        <v>810</v>
      </c>
    </row>
    <row r="202" spans="1:10">
      <c r="A202" s="239" t="s">
        <v>784</v>
      </c>
      <c r="B202" s="239" t="s">
        <v>782</v>
      </c>
      <c r="C202" s="239">
        <v>4700</v>
      </c>
      <c r="D202" s="239" t="s">
        <v>800</v>
      </c>
      <c r="E202" s="239">
        <v>34</v>
      </c>
      <c r="F202" s="239">
        <v>1</v>
      </c>
      <c r="G202" s="240">
        <f>C202*E202</f>
        <v>159800</v>
      </c>
      <c r="H202" s="240">
        <f>C202*F202</f>
        <v>4700</v>
      </c>
      <c r="I202" s="241">
        <v>41211</v>
      </c>
      <c r="J202" s="239" t="s">
        <v>813</v>
      </c>
    </row>
    <row r="203" spans="1:10">
      <c r="A203" s="239" t="s">
        <v>784</v>
      </c>
      <c r="B203" s="239" t="s">
        <v>782</v>
      </c>
      <c r="C203" s="239">
        <v>4700</v>
      </c>
      <c r="D203" s="239" t="s">
        <v>794</v>
      </c>
      <c r="E203" s="239">
        <v>31</v>
      </c>
      <c r="F203" s="239">
        <v>2</v>
      </c>
      <c r="G203" s="240">
        <f>C203*E203</f>
        <v>145700</v>
      </c>
      <c r="H203" s="240">
        <f>C203*F203</f>
        <v>9400</v>
      </c>
      <c r="I203" s="242">
        <v>40997</v>
      </c>
      <c r="J203" s="239" t="s">
        <v>810</v>
      </c>
    </row>
    <row r="204" spans="1:10">
      <c r="A204" s="239" t="s">
        <v>784</v>
      </c>
      <c r="B204" s="239" t="s">
        <v>782</v>
      </c>
      <c r="C204" s="239">
        <v>4800</v>
      </c>
      <c r="D204" s="239" t="s">
        <v>789</v>
      </c>
      <c r="E204" s="239">
        <v>22</v>
      </c>
      <c r="F204" s="239">
        <v>3</v>
      </c>
      <c r="G204" s="240">
        <f>C204*E204</f>
        <v>105600</v>
      </c>
      <c r="H204" s="240">
        <f>C204*F204</f>
        <v>14400</v>
      </c>
      <c r="I204" s="242">
        <v>41121</v>
      </c>
      <c r="J204" s="239" t="s">
        <v>812</v>
      </c>
    </row>
    <row r="205" spans="1:10">
      <c r="A205" s="239" t="s">
        <v>784</v>
      </c>
      <c r="B205" s="239" t="s">
        <v>782</v>
      </c>
      <c r="C205" s="239">
        <v>4750</v>
      </c>
      <c r="D205" s="239" t="s">
        <v>799</v>
      </c>
      <c r="E205" s="239">
        <v>10</v>
      </c>
      <c r="F205" s="239">
        <v>3</v>
      </c>
      <c r="G205" s="240">
        <f>C205*E205</f>
        <v>47500</v>
      </c>
      <c r="H205" s="240">
        <f>C205*F205</f>
        <v>14250</v>
      </c>
      <c r="I205" s="241">
        <v>41239</v>
      </c>
      <c r="J205" s="239" t="s">
        <v>812</v>
      </c>
    </row>
    <row r="206" spans="1:10">
      <c r="A206" s="239" t="s">
        <v>784</v>
      </c>
      <c r="B206" s="239" t="s">
        <v>805</v>
      </c>
      <c r="C206" s="239">
        <v>3750</v>
      </c>
      <c r="D206" s="239" t="s">
        <v>800</v>
      </c>
      <c r="E206" s="239">
        <v>47</v>
      </c>
      <c r="F206" s="239">
        <v>1</v>
      </c>
      <c r="G206" s="240">
        <f>C206*E206</f>
        <v>176250</v>
      </c>
      <c r="H206" s="240">
        <f>C206*F206</f>
        <v>3750</v>
      </c>
      <c r="I206" s="241">
        <v>41181</v>
      </c>
      <c r="J206" s="239" t="s">
        <v>814</v>
      </c>
    </row>
    <row r="207" spans="1:10">
      <c r="A207" s="239" t="s">
        <v>784</v>
      </c>
      <c r="B207" s="239" t="s">
        <v>805</v>
      </c>
      <c r="C207" s="239">
        <v>3750</v>
      </c>
      <c r="D207" s="239" t="s">
        <v>786</v>
      </c>
      <c r="E207" s="239">
        <v>41</v>
      </c>
      <c r="F207" s="239">
        <v>3</v>
      </c>
      <c r="G207" s="240">
        <f>C207*E207</f>
        <v>153750</v>
      </c>
      <c r="H207" s="240">
        <f>C207*F207</f>
        <v>11250</v>
      </c>
      <c r="I207" s="242">
        <v>41222</v>
      </c>
      <c r="J207" s="239" t="s">
        <v>814</v>
      </c>
    </row>
    <row r="208" spans="1:10">
      <c r="A208" s="239" t="s">
        <v>784</v>
      </c>
      <c r="B208" s="239" t="s">
        <v>805</v>
      </c>
      <c r="C208" s="239">
        <v>3750</v>
      </c>
      <c r="D208" s="239" t="s">
        <v>783</v>
      </c>
      <c r="E208" s="239">
        <v>40</v>
      </c>
      <c r="F208" s="239">
        <v>0</v>
      </c>
      <c r="G208" s="240">
        <f>C208*E208</f>
        <v>150000</v>
      </c>
      <c r="H208" s="240">
        <f>C208*F208</f>
        <v>0</v>
      </c>
      <c r="I208" s="241">
        <v>41051</v>
      </c>
      <c r="J208" s="239" t="s">
        <v>815</v>
      </c>
    </row>
    <row r="209" spans="1:10">
      <c r="A209" s="239" t="s">
        <v>784</v>
      </c>
      <c r="B209" s="239" t="s">
        <v>805</v>
      </c>
      <c r="C209" s="239">
        <v>3800</v>
      </c>
      <c r="D209" s="239" t="s">
        <v>789</v>
      </c>
      <c r="E209" s="239">
        <v>40</v>
      </c>
      <c r="F209" s="239">
        <v>3</v>
      </c>
      <c r="G209" s="240">
        <f>C209*E209</f>
        <v>152000</v>
      </c>
      <c r="H209" s="240">
        <f>C209*F209</f>
        <v>11400</v>
      </c>
      <c r="I209" s="242">
        <v>41008</v>
      </c>
      <c r="J209" s="239" t="s">
        <v>813</v>
      </c>
    </row>
    <row r="210" spans="1:10">
      <c r="A210" s="239" t="s">
        <v>784</v>
      </c>
      <c r="B210" s="239" t="s">
        <v>805</v>
      </c>
      <c r="C210" s="239">
        <v>3750</v>
      </c>
      <c r="D210" s="239" t="s">
        <v>794</v>
      </c>
      <c r="E210" s="239">
        <v>39</v>
      </c>
      <c r="F210" s="239">
        <v>1</v>
      </c>
      <c r="G210" s="240">
        <f>C210*E210</f>
        <v>146250</v>
      </c>
      <c r="H210" s="240">
        <f>C210*F210</f>
        <v>3750</v>
      </c>
      <c r="I210" s="242">
        <v>40943</v>
      </c>
      <c r="J210" s="239" t="s">
        <v>815</v>
      </c>
    </row>
    <row r="211" spans="1:10">
      <c r="A211" s="239" t="s">
        <v>784</v>
      </c>
      <c r="B211" s="239" t="s">
        <v>805</v>
      </c>
      <c r="C211" s="239">
        <v>3820</v>
      </c>
      <c r="D211" s="239" t="s">
        <v>799</v>
      </c>
      <c r="E211" s="239">
        <v>20</v>
      </c>
      <c r="F211" s="239">
        <v>0</v>
      </c>
      <c r="G211" s="240">
        <f>C211*E211</f>
        <v>76400</v>
      </c>
      <c r="H211" s="240">
        <f>C211*F211</f>
        <v>0</v>
      </c>
      <c r="I211" s="241">
        <v>41005</v>
      </c>
      <c r="J211" s="239" t="s">
        <v>812</v>
      </c>
    </row>
    <row r="212" spans="1:10">
      <c r="A212" s="239" t="s">
        <v>784</v>
      </c>
      <c r="B212" s="239" t="s">
        <v>808</v>
      </c>
      <c r="C212" s="239">
        <v>4450</v>
      </c>
      <c r="D212" s="239" t="s">
        <v>783</v>
      </c>
      <c r="E212" s="239">
        <v>50</v>
      </c>
      <c r="F212" s="239">
        <v>2</v>
      </c>
      <c r="G212" s="240">
        <f>C212*E212</f>
        <v>222500</v>
      </c>
      <c r="H212" s="240">
        <f>C212*F212</f>
        <v>8900</v>
      </c>
      <c r="I212" s="241">
        <v>41001</v>
      </c>
      <c r="J212" s="239" t="s">
        <v>810</v>
      </c>
    </row>
    <row r="213" spans="1:10">
      <c r="A213" s="239" t="s">
        <v>784</v>
      </c>
      <c r="B213" s="239" t="s">
        <v>808</v>
      </c>
      <c r="C213" s="239">
        <v>4500</v>
      </c>
      <c r="D213" s="239" t="s">
        <v>794</v>
      </c>
      <c r="E213" s="239">
        <v>48</v>
      </c>
      <c r="F213" s="239">
        <v>2</v>
      </c>
      <c r="G213" s="240">
        <f>C213*E213</f>
        <v>216000</v>
      </c>
      <c r="H213" s="240">
        <f>C213*F213</f>
        <v>9000</v>
      </c>
      <c r="I213" s="242">
        <v>41136</v>
      </c>
      <c r="J213" s="239" t="s">
        <v>813</v>
      </c>
    </row>
    <row r="214" spans="1:10">
      <c r="A214" s="239" t="s">
        <v>784</v>
      </c>
      <c r="B214" s="239" t="s">
        <v>808</v>
      </c>
      <c r="C214" s="239">
        <v>4580</v>
      </c>
      <c r="D214" s="239" t="s">
        <v>799</v>
      </c>
      <c r="E214" s="239">
        <v>44</v>
      </c>
      <c r="F214" s="239">
        <v>3</v>
      </c>
      <c r="G214" s="240">
        <f>C214*E214</f>
        <v>201520</v>
      </c>
      <c r="H214" s="240">
        <f>C214*F214</f>
        <v>13740</v>
      </c>
      <c r="I214" s="241">
        <v>41216</v>
      </c>
      <c r="J214" s="239" t="s">
        <v>815</v>
      </c>
    </row>
    <row r="215" spans="1:10">
      <c r="A215" s="239" t="s">
        <v>784</v>
      </c>
      <c r="B215" s="239" t="s">
        <v>808</v>
      </c>
      <c r="C215" s="239">
        <v>4500</v>
      </c>
      <c r="D215" s="239" t="s">
        <v>800</v>
      </c>
      <c r="E215" s="239">
        <v>33</v>
      </c>
      <c r="F215" s="239">
        <v>3</v>
      </c>
      <c r="G215" s="240">
        <f>C215*E215</f>
        <v>148500</v>
      </c>
      <c r="H215" s="240">
        <f>C215*F215</f>
        <v>13500</v>
      </c>
      <c r="I215" s="241">
        <v>41026</v>
      </c>
      <c r="J215" s="239" t="s">
        <v>810</v>
      </c>
    </row>
    <row r="216" spans="1:10">
      <c r="A216" s="239" t="s">
        <v>784</v>
      </c>
      <c r="B216" s="239" t="s">
        <v>808</v>
      </c>
      <c r="C216" s="239">
        <v>4500</v>
      </c>
      <c r="D216" s="239" t="s">
        <v>786</v>
      </c>
      <c r="E216" s="239">
        <v>28</v>
      </c>
      <c r="F216" s="239">
        <v>3</v>
      </c>
      <c r="G216" s="240">
        <f>C216*E216</f>
        <v>126000</v>
      </c>
      <c r="H216" s="240">
        <f>C216*F216</f>
        <v>13500</v>
      </c>
      <c r="I216" s="242">
        <v>41242</v>
      </c>
      <c r="J216" s="239" t="s">
        <v>814</v>
      </c>
    </row>
    <row r="217" spans="1:10">
      <c r="A217" s="239" t="s">
        <v>784</v>
      </c>
      <c r="B217" s="239" t="s">
        <v>808</v>
      </c>
      <c r="C217" s="239">
        <v>4550</v>
      </c>
      <c r="D217" s="239" t="s">
        <v>789</v>
      </c>
      <c r="E217" s="239">
        <v>10</v>
      </c>
      <c r="F217" s="239">
        <v>1</v>
      </c>
      <c r="G217" s="240">
        <f>C217*E217</f>
        <v>45500</v>
      </c>
      <c r="H217" s="240">
        <f>C217*F217</f>
        <v>4550</v>
      </c>
      <c r="I217" s="242">
        <v>41061</v>
      </c>
      <c r="J217" s="239" t="s">
        <v>811</v>
      </c>
    </row>
    <row r="218" spans="1:10">
      <c r="A218" s="239" t="s">
        <v>795</v>
      </c>
      <c r="B218" s="239" t="s">
        <v>793</v>
      </c>
      <c r="C218" s="239">
        <v>2500</v>
      </c>
      <c r="D218" s="239" t="s">
        <v>799</v>
      </c>
      <c r="E218" s="239">
        <v>49</v>
      </c>
      <c r="F218" s="239">
        <v>2</v>
      </c>
      <c r="G218" s="240">
        <f>C218*E218</f>
        <v>122500</v>
      </c>
      <c r="H218" s="240">
        <f>C218*F218</f>
        <v>5000</v>
      </c>
      <c r="I218" s="241">
        <v>40923</v>
      </c>
      <c r="J218" s="239" t="s">
        <v>811</v>
      </c>
    </row>
    <row r="219" spans="1:10">
      <c r="A219" s="239" t="s">
        <v>795</v>
      </c>
      <c r="B219" s="239" t="s">
        <v>793</v>
      </c>
      <c r="C219" s="239">
        <v>2500</v>
      </c>
      <c r="D219" s="239" t="s">
        <v>789</v>
      </c>
      <c r="E219" s="239">
        <v>47</v>
      </c>
      <c r="F219" s="239">
        <v>4</v>
      </c>
      <c r="G219" s="240">
        <f>C219*E219</f>
        <v>117500</v>
      </c>
      <c r="H219" s="240">
        <f>C219*F219</f>
        <v>10000</v>
      </c>
      <c r="I219" s="242">
        <v>41195</v>
      </c>
      <c r="J219" s="239" t="s">
        <v>813</v>
      </c>
    </row>
    <row r="220" spans="1:10">
      <c r="A220" s="239" t="s">
        <v>795</v>
      </c>
      <c r="B220" s="239" t="s">
        <v>793</v>
      </c>
      <c r="C220" s="239">
        <v>2570</v>
      </c>
      <c r="D220" s="239" t="s">
        <v>800</v>
      </c>
      <c r="E220" s="239">
        <v>31</v>
      </c>
      <c r="F220" s="239">
        <v>3</v>
      </c>
      <c r="G220" s="240">
        <f>C220*E220</f>
        <v>79670</v>
      </c>
      <c r="H220" s="240">
        <f>C220*F220</f>
        <v>7710</v>
      </c>
      <c r="I220" s="241">
        <v>40969</v>
      </c>
      <c r="J220" s="239" t="s">
        <v>811</v>
      </c>
    </row>
    <row r="221" spans="1:10">
      <c r="A221" s="239" t="s">
        <v>795</v>
      </c>
      <c r="B221" s="239" t="s">
        <v>793</v>
      </c>
      <c r="C221" s="239">
        <v>2570</v>
      </c>
      <c r="D221" s="239" t="s">
        <v>786</v>
      </c>
      <c r="E221" s="239">
        <v>23</v>
      </c>
      <c r="F221" s="239">
        <v>3</v>
      </c>
      <c r="G221" s="240">
        <f>C221*E221</f>
        <v>59110</v>
      </c>
      <c r="H221" s="240">
        <f>C221*F221</f>
        <v>7710</v>
      </c>
      <c r="I221" s="242">
        <v>41078</v>
      </c>
      <c r="J221" s="239" t="s">
        <v>815</v>
      </c>
    </row>
    <row r="222" spans="1:10">
      <c r="A222" s="239" t="s">
        <v>795</v>
      </c>
      <c r="B222" s="239" t="s">
        <v>793</v>
      </c>
      <c r="C222" s="239">
        <v>2550</v>
      </c>
      <c r="D222" s="239" t="s">
        <v>783</v>
      </c>
      <c r="E222" s="239">
        <v>21</v>
      </c>
      <c r="F222" s="239">
        <v>3</v>
      </c>
      <c r="G222" s="240">
        <f>C222*E222</f>
        <v>53550</v>
      </c>
      <c r="H222" s="240">
        <f>C222*F222</f>
        <v>7650</v>
      </c>
      <c r="I222" s="241">
        <v>41039</v>
      </c>
      <c r="J222" s="239" t="s">
        <v>814</v>
      </c>
    </row>
    <row r="223" spans="1:10">
      <c r="A223" s="239" t="s">
        <v>795</v>
      </c>
      <c r="B223" s="239" t="s">
        <v>793</v>
      </c>
      <c r="C223" s="239">
        <v>2500</v>
      </c>
      <c r="D223" s="239" t="s">
        <v>794</v>
      </c>
      <c r="E223" s="239">
        <v>19</v>
      </c>
      <c r="F223" s="239">
        <v>2</v>
      </c>
      <c r="G223" s="240">
        <f>C223*E223</f>
        <v>47500</v>
      </c>
      <c r="H223" s="240">
        <f>C223*F223</f>
        <v>5000</v>
      </c>
      <c r="I223" s="242">
        <v>41192</v>
      </c>
      <c r="J223" s="239" t="s">
        <v>811</v>
      </c>
    </row>
    <row r="224" spans="1:10">
      <c r="A224" s="239" t="s">
        <v>795</v>
      </c>
      <c r="B224" s="239" t="s">
        <v>797</v>
      </c>
      <c r="C224" s="239">
        <v>2390</v>
      </c>
      <c r="D224" s="239" t="s">
        <v>783</v>
      </c>
      <c r="E224" s="239">
        <v>50</v>
      </c>
      <c r="F224" s="239">
        <v>0</v>
      </c>
      <c r="G224" s="240">
        <f>C224*E224</f>
        <v>119500</v>
      </c>
      <c r="H224" s="240">
        <f>C224*F224</f>
        <v>0</v>
      </c>
      <c r="I224" s="241">
        <v>41235</v>
      </c>
      <c r="J224" s="239" t="s">
        <v>813</v>
      </c>
    </row>
    <row r="225" spans="1:10">
      <c r="A225" s="239" t="s">
        <v>795</v>
      </c>
      <c r="B225" s="239" t="s">
        <v>797</v>
      </c>
      <c r="C225" s="239">
        <v>2400</v>
      </c>
      <c r="D225" s="239" t="s">
        <v>789</v>
      </c>
      <c r="E225" s="239">
        <v>48</v>
      </c>
      <c r="F225" s="239">
        <v>2</v>
      </c>
      <c r="G225" s="240">
        <f>C225*E225</f>
        <v>115200</v>
      </c>
      <c r="H225" s="240">
        <f>C225*F225</f>
        <v>4800</v>
      </c>
      <c r="I225" s="242">
        <v>41160</v>
      </c>
      <c r="J225" s="239" t="s">
        <v>813</v>
      </c>
    </row>
    <row r="226" spans="1:10">
      <c r="A226" s="239" t="s">
        <v>795</v>
      </c>
      <c r="B226" s="239" t="s">
        <v>797</v>
      </c>
      <c r="C226" s="239">
        <v>2360</v>
      </c>
      <c r="D226" s="239" t="s">
        <v>800</v>
      </c>
      <c r="E226" s="239">
        <v>25</v>
      </c>
      <c r="F226" s="239">
        <v>2</v>
      </c>
      <c r="G226" s="240">
        <f>C226*E226</f>
        <v>59000</v>
      </c>
      <c r="H226" s="240">
        <f>C226*F226</f>
        <v>4720</v>
      </c>
      <c r="I226" s="241">
        <v>41101</v>
      </c>
      <c r="J226" s="239" t="s">
        <v>815</v>
      </c>
    </row>
    <row r="227" spans="1:10">
      <c r="A227" s="239" t="s">
        <v>795</v>
      </c>
      <c r="B227" s="239" t="s">
        <v>797</v>
      </c>
      <c r="C227" s="239">
        <v>2400</v>
      </c>
      <c r="D227" s="239" t="s">
        <v>794</v>
      </c>
      <c r="E227" s="239">
        <v>23</v>
      </c>
      <c r="F227" s="239">
        <v>4</v>
      </c>
      <c r="G227" s="240">
        <f>C227*E227</f>
        <v>55200</v>
      </c>
      <c r="H227" s="240">
        <f>C227*F227</f>
        <v>9600</v>
      </c>
      <c r="I227" s="242">
        <v>40926</v>
      </c>
      <c r="J227" s="239" t="s">
        <v>814</v>
      </c>
    </row>
    <row r="228" spans="1:10">
      <c r="A228" s="239" t="s">
        <v>795</v>
      </c>
      <c r="B228" s="239" t="s">
        <v>797</v>
      </c>
      <c r="C228" s="239">
        <v>2400</v>
      </c>
      <c r="D228" s="239" t="s">
        <v>799</v>
      </c>
      <c r="E228" s="239">
        <v>22</v>
      </c>
      <c r="F228" s="239">
        <v>2</v>
      </c>
      <c r="G228" s="240">
        <f>C228*E228</f>
        <v>52800</v>
      </c>
      <c r="H228" s="240">
        <f>C228*F228</f>
        <v>4800</v>
      </c>
      <c r="I228" s="241">
        <v>41079</v>
      </c>
      <c r="J228" s="239" t="s">
        <v>812</v>
      </c>
    </row>
    <row r="229" spans="1:10">
      <c r="A229" s="239" t="s">
        <v>795</v>
      </c>
      <c r="B229" s="239" t="s">
        <v>797</v>
      </c>
      <c r="C229" s="239">
        <v>2360</v>
      </c>
      <c r="D229" s="239" t="s">
        <v>786</v>
      </c>
      <c r="E229" s="239">
        <v>20</v>
      </c>
      <c r="F229" s="239">
        <v>3</v>
      </c>
      <c r="G229" s="240">
        <f>C229*E229</f>
        <v>47200</v>
      </c>
      <c r="H229" s="240">
        <f>C229*F229</f>
        <v>7080</v>
      </c>
      <c r="I229" s="242">
        <v>40921</v>
      </c>
      <c r="J229" s="239" t="s">
        <v>811</v>
      </c>
    </row>
    <row r="230" spans="1:10">
      <c r="A230" s="239" t="s">
        <v>795</v>
      </c>
      <c r="B230" s="239" t="s">
        <v>796</v>
      </c>
      <c r="C230" s="239">
        <v>4800</v>
      </c>
      <c r="D230" s="239" t="s">
        <v>783</v>
      </c>
      <c r="E230" s="239">
        <v>48</v>
      </c>
      <c r="F230" s="239">
        <v>3</v>
      </c>
      <c r="G230" s="240">
        <f>C230*E230</f>
        <v>230400</v>
      </c>
      <c r="H230" s="240">
        <f>C230*F230</f>
        <v>14400</v>
      </c>
      <c r="I230" s="241">
        <v>41244</v>
      </c>
      <c r="J230" s="239" t="s">
        <v>815</v>
      </c>
    </row>
    <row r="231" spans="1:10">
      <c r="A231" s="239" t="s">
        <v>795</v>
      </c>
      <c r="B231" s="239" t="s">
        <v>796</v>
      </c>
      <c r="C231" s="239">
        <v>4900</v>
      </c>
      <c r="D231" s="239" t="s">
        <v>794</v>
      </c>
      <c r="E231" s="239">
        <v>48</v>
      </c>
      <c r="F231" s="239">
        <v>0</v>
      </c>
      <c r="G231" s="240">
        <f>C231*E231</f>
        <v>235200</v>
      </c>
      <c r="H231" s="240">
        <f>C231*F231</f>
        <v>0</v>
      </c>
      <c r="I231" s="242">
        <v>40944</v>
      </c>
      <c r="J231" s="239" t="s">
        <v>815</v>
      </c>
    </row>
    <row r="232" spans="1:10">
      <c r="A232" s="239" t="s">
        <v>795</v>
      </c>
      <c r="B232" s="239" t="s">
        <v>796</v>
      </c>
      <c r="C232" s="239">
        <v>5000</v>
      </c>
      <c r="D232" s="239" t="s">
        <v>799</v>
      </c>
      <c r="E232" s="239">
        <v>31</v>
      </c>
      <c r="F232" s="239">
        <v>3</v>
      </c>
      <c r="G232" s="240">
        <f>C232*E232</f>
        <v>155000</v>
      </c>
      <c r="H232" s="240">
        <f>C232*F232</f>
        <v>15000</v>
      </c>
      <c r="I232" s="241">
        <v>40947</v>
      </c>
      <c r="J232" s="239" t="s">
        <v>812</v>
      </c>
    </row>
    <row r="233" spans="1:10">
      <c r="A233" s="239" t="s">
        <v>795</v>
      </c>
      <c r="B233" s="239" t="s">
        <v>796</v>
      </c>
      <c r="C233" s="239">
        <v>4800</v>
      </c>
      <c r="D233" s="239" t="s">
        <v>800</v>
      </c>
      <c r="E233" s="239">
        <v>29</v>
      </c>
      <c r="F233" s="239">
        <v>0</v>
      </c>
      <c r="G233" s="240">
        <f>C233*E233</f>
        <v>139200</v>
      </c>
      <c r="H233" s="240">
        <f>C233*F233</f>
        <v>0</v>
      </c>
      <c r="I233" s="241">
        <v>41142</v>
      </c>
      <c r="J233" s="239" t="s">
        <v>810</v>
      </c>
    </row>
    <row r="234" spans="1:10">
      <c r="A234" s="239" t="s">
        <v>795</v>
      </c>
      <c r="B234" s="239" t="s">
        <v>796</v>
      </c>
      <c r="C234" s="239">
        <v>4800</v>
      </c>
      <c r="D234" s="239" t="s">
        <v>786</v>
      </c>
      <c r="E234" s="239">
        <v>27</v>
      </c>
      <c r="F234" s="239">
        <v>4</v>
      </c>
      <c r="G234" s="240">
        <f>C234*E234</f>
        <v>129600</v>
      </c>
      <c r="H234" s="240">
        <f>C234*F234</f>
        <v>19200</v>
      </c>
      <c r="I234" s="242">
        <v>41046</v>
      </c>
      <c r="J234" s="239" t="s">
        <v>810</v>
      </c>
    </row>
    <row r="235" spans="1:10">
      <c r="A235" s="239" t="s">
        <v>795</v>
      </c>
      <c r="B235" s="239" t="s">
        <v>796</v>
      </c>
      <c r="C235" s="239">
        <v>4850</v>
      </c>
      <c r="D235" s="239" t="s">
        <v>789</v>
      </c>
      <c r="E235" s="239">
        <v>24</v>
      </c>
      <c r="F235" s="239">
        <v>1</v>
      </c>
      <c r="G235" s="240">
        <f>C235*E235</f>
        <v>116400</v>
      </c>
      <c r="H235" s="240">
        <f>C235*F235</f>
        <v>4850</v>
      </c>
      <c r="I235" s="242">
        <v>40921</v>
      </c>
      <c r="J235" s="239" t="s">
        <v>812</v>
      </c>
    </row>
    <row r="236" spans="1:10">
      <c r="A236" s="239" t="s">
        <v>795</v>
      </c>
      <c r="B236" s="239" t="s">
        <v>790</v>
      </c>
      <c r="C236" s="239">
        <v>3300</v>
      </c>
      <c r="D236" s="239" t="s">
        <v>794</v>
      </c>
      <c r="E236" s="239">
        <v>34</v>
      </c>
      <c r="F236" s="239">
        <v>1</v>
      </c>
      <c r="G236" s="240">
        <f>C236*E236</f>
        <v>112200</v>
      </c>
      <c r="H236" s="240">
        <f>C236*F236</f>
        <v>3300</v>
      </c>
      <c r="I236" s="242">
        <v>41080</v>
      </c>
      <c r="J236" s="239" t="s">
        <v>815</v>
      </c>
    </row>
    <row r="237" spans="1:10">
      <c r="A237" s="239" t="s">
        <v>795</v>
      </c>
      <c r="B237" s="239" t="s">
        <v>790</v>
      </c>
      <c r="C237" s="239">
        <v>3100</v>
      </c>
      <c r="D237" s="239" t="s">
        <v>786</v>
      </c>
      <c r="E237" s="239">
        <v>30</v>
      </c>
      <c r="F237" s="239">
        <v>3</v>
      </c>
      <c r="G237" s="240">
        <f>C237*E237</f>
        <v>93000</v>
      </c>
      <c r="H237" s="240">
        <f>C237*F237</f>
        <v>9300</v>
      </c>
      <c r="I237" s="242">
        <v>41119</v>
      </c>
      <c r="J237" s="239" t="s">
        <v>815</v>
      </c>
    </row>
    <row r="238" spans="1:10">
      <c r="A238" s="239" t="s">
        <v>795</v>
      </c>
      <c r="B238" s="239" t="s">
        <v>790</v>
      </c>
      <c r="C238" s="239">
        <v>3100</v>
      </c>
      <c r="D238" s="239" t="s">
        <v>783</v>
      </c>
      <c r="E238" s="239">
        <v>27</v>
      </c>
      <c r="F238" s="239">
        <v>1</v>
      </c>
      <c r="G238" s="240">
        <f>C238*E238</f>
        <v>83700</v>
      </c>
      <c r="H238" s="240">
        <f>C238*F238</f>
        <v>3100</v>
      </c>
      <c r="I238" s="241">
        <v>41188</v>
      </c>
      <c r="J238" s="239" t="s">
        <v>810</v>
      </c>
    </row>
    <row r="239" spans="1:10">
      <c r="A239" s="239" t="s">
        <v>795</v>
      </c>
      <c r="B239" s="239" t="s">
        <v>790</v>
      </c>
      <c r="C239" s="239">
        <v>3140</v>
      </c>
      <c r="D239" s="239" t="s">
        <v>800</v>
      </c>
      <c r="E239" s="239">
        <v>20</v>
      </c>
      <c r="F239" s="239">
        <v>0</v>
      </c>
      <c r="G239" s="240">
        <f>C239*E239</f>
        <v>62800</v>
      </c>
      <c r="H239" s="240">
        <f>C239*F239</f>
        <v>0</v>
      </c>
      <c r="I239" s="241">
        <v>41133</v>
      </c>
      <c r="J239" s="239" t="s">
        <v>815</v>
      </c>
    </row>
    <row r="240" spans="1:10">
      <c r="A240" s="239" t="s">
        <v>795</v>
      </c>
      <c r="B240" s="239" t="s">
        <v>790</v>
      </c>
      <c r="C240" s="239">
        <v>3300</v>
      </c>
      <c r="D240" s="239" t="s">
        <v>789</v>
      </c>
      <c r="E240" s="239">
        <v>19</v>
      </c>
      <c r="F240" s="239">
        <v>0</v>
      </c>
      <c r="G240" s="240">
        <f>C240*E240</f>
        <v>62700</v>
      </c>
      <c r="H240" s="240">
        <f>C240*F240</f>
        <v>0</v>
      </c>
      <c r="I240" s="242">
        <v>41203</v>
      </c>
      <c r="J240" s="239" t="s">
        <v>813</v>
      </c>
    </row>
    <row r="241" spans="1:10">
      <c r="A241" s="239" t="s">
        <v>795</v>
      </c>
      <c r="B241" s="239" t="s">
        <v>790</v>
      </c>
      <c r="C241" s="239">
        <v>3300</v>
      </c>
      <c r="D241" s="239" t="s">
        <v>799</v>
      </c>
      <c r="E241" s="239">
        <v>11</v>
      </c>
      <c r="F241" s="239">
        <v>3</v>
      </c>
      <c r="G241" s="240">
        <f>C241*E241</f>
        <v>36300</v>
      </c>
      <c r="H241" s="240">
        <f>C241*F241</f>
        <v>9900</v>
      </c>
      <c r="I241" s="241">
        <v>41132</v>
      </c>
      <c r="J241" s="239" t="s">
        <v>815</v>
      </c>
    </row>
    <row r="242" spans="1:10">
      <c r="A242" s="239" t="s">
        <v>795</v>
      </c>
      <c r="B242" s="239" t="s">
        <v>798</v>
      </c>
      <c r="C242" s="239">
        <v>1990</v>
      </c>
      <c r="D242" s="239" t="s">
        <v>800</v>
      </c>
      <c r="E242" s="239">
        <v>38</v>
      </c>
      <c r="F242" s="239">
        <v>3</v>
      </c>
      <c r="G242" s="240">
        <f>C242*E242</f>
        <v>75620</v>
      </c>
      <c r="H242" s="240">
        <f>C242*F242</f>
        <v>5970</v>
      </c>
      <c r="I242" s="241">
        <v>41098</v>
      </c>
      <c r="J242" s="239" t="s">
        <v>814</v>
      </c>
    </row>
    <row r="243" spans="1:10">
      <c r="A243" s="239" t="s">
        <v>795</v>
      </c>
      <c r="B243" s="239" t="s">
        <v>798</v>
      </c>
      <c r="C243" s="239">
        <v>1950</v>
      </c>
      <c r="D243" s="239" t="s">
        <v>794</v>
      </c>
      <c r="E243" s="239">
        <v>33</v>
      </c>
      <c r="F243" s="239">
        <v>1</v>
      </c>
      <c r="G243" s="240">
        <f>C243*E243</f>
        <v>64350</v>
      </c>
      <c r="H243" s="240">
        <f>C243*F243</f>
        <v>1950</v>
      </c>
      <c r="I243" s="242">
        <v>41118</v>
      </c>
      <c r="J243" s="239" t="s">
        <v>811</v>
      </c>
    </row>
    <row r="244" spans="1:10">
      <c r="A244" s="239" t="s">
        <v>795</v>
      </c>
      <c r="B244" s="239" t="s">
        <v>798</v>
      </c>
      <c r="C244" s="239">
        <v>1900</v>
      </c>
      <c r="D244" s="239" t="s">
        <v>789</v>
      </c>
      <c r="E244" s="239">
        <v>30</v>
      </c>
      <c r="F244" s="239">
        <v>1</v>
      </c>
      <c r="G244" s="240">
        <f>C244*E244</f>
        <v>57000</v>
      </c>
      <c r="H244" s="240">
        <f>C244*F244</f>
        <v>1900</v>
      </c>
      <c r="I244" s="242">
        <v>41149</v>
      </c>
      <c r="J244" s="239" t="s">
        <v>812</v>
      </c>
    </row>
    <row r="245" spans="1:10">
      <c r="A245" s="239" t="s">
        <v>795</v>
      </c>
      <c r="B245" s="239" t="s">
        <v>798</v>
      </c>
      <c r="C245" s="239">
        <v>1990</v>
      </c>
      <c r="D245" s="239" t="s">
        <v>783</v>
      </c>
      <c r="E245" s="239">
        <v>25</v>
      </c>
      <c r="F245" s="239">
        <v>3</v>
      </c>
      <c r="G245" s="240">
        <f>C245*E245</f>
        <v>49750</v>
      </c>
      <c r="H245" s="240">
        <f>C245*F245</f>
        <v>5970</v>
      </c>
      <c r="I245" s="241">
        <v>41261</v>
      </c>
      <c r="J245" s="239" t="s">
        <v>812</v>
      </c>
    </row>
    <row r="246" spans="1:10">
      <c r="A246" s="239" t="s">
        <v>795</v>
      </c>
      <c r="B246" s="239" t="s">
        <v>798</v>
      </c>
      <c r="C246" s="239">
        <v>1990</v>
      </c>
      <c r="D246" s="239" t="s">
        <v>786</v>
      </c>
      <c r="E246" s="239">
        <v>18</v>
      </c>
      <c r="F246" s="239">
        <v>0</v>
      </c>
      <c r="G246" s="240">
        <f>C246*E246</f>
        <v>35820</v>
      </c>
      <c r="H246" s="240">
        <f>C246*F246</f>
        <v>0</v>
      </c>
      <c r="I246" s="242">
        <v>41244</v>
      </c>
      <c r="J246" s="239" t="s">
        <v>810</v>
      </c>
    </row>
    <row r="247" spans="1:10">
      <c r="A247" s="239" t="s">
        <v>795</v>
      </c>
      <c r="B247" s="239" t="s">
        <v>798</v>
      </c>
      <c r="C247" s="239">
        <v>1900</v>
      </c>
      <c r="D247" s="239" t="s">
        <v>799</v>
      </c>
      <c r="E247" s="239">
        <v>12</v>
      </c>
      <c r="F247" s="239">
        <v>4</v>
      </c>
      <c r="G247" s="240">
        <f>C247*E247</f>
        <v>22800</v>
      </c>
      <c r="H247" s="240">
        <f>C247*F247</f>
        <v>7600</v>
      </c>
      <c r="I247" s="241">
        <v>40997</v>
      </c>
      <c r="J247" s="239" t="s">
        <v>814</v>
      </c>
    </row>
    <row r="248" spans="1:10">
      <c r="A248" s="239" t="s">
        <v>795</v>
      </c>
      <c r="B248" s="239" t="s">
        <v>802</v>
      </c>
      <c r="C248" s="239">
        <v>3150</v>
      </c>
      <c r="D248" s="239" t="s">
        <v>786</v>
      </c>
      <c r="E248" s="239">
        <v>39</v>
      </c>
      <c r="F248" s="239">
        <v>0</v>
      </c>
      <c r="G248" s="240">
        <f>C248*E248</f>
        <v>122850</v>
      </c>
      <c r="H248" s="240">
        <f>C248*F248</f>
        <v>0</v>
      </c>
      <c r="I248" s="242">
        <v>41023</v>
      </c>
      <c r="J248" s="239" t="s">
        <v>810</v>
      </c>
    </row>
    <row r="249" spans="1:10">
      <c r="A249" s="239" t="s">
        <v>795</v>
      </c>
      <c r="B249" s="239" t="s">
        <v>802</v>
      </c>
      <c r="C249" s="239">
        <v>3150</v>
      </c>
      <c r="D249" s="239" t="s">
        <v>783</v>
      </c>
      <c r="E249" s="239">
        <v>38</v>
      </c>
      <c r="F249" s="239">
        <v>2</v>
      </c>
      <c r="G249" s="240">
        <f>C249*E249</f>
        <v>119700</v>
      </c>
      <c r="H249" s="240">
        <f>C249*F249</f>
        <v>6300</v>
      </c>
      <c r="I249" s="241">
        <v>41154</v>
      </c>
      <c r="J249" s="239" t="s">
        <v>814</v>
      </c>
    </row>
    <row r="250" spans="1:10">
      <c r="A250" s="239" t="s">
        <v>795</v>
      </c>
      <c r="B250" s="239" t="s">
        <v>802</v>
      </c>
      <c r="C250" s="239">
        <v>3200</v>
      </c>
      <c r="D250" s="239" t="s">
        <v>789</v>
      </c>
      <c r="E250" s="239">
        <v>32</v>
      </c>
      <c r="F250" s="239">
        <v>0</v>
      </c>
      <c r="G250" s="240">
        <f>C250*E250</f>
        <v>102400</v>
      </c>
      <c r="H250" s="240">
        <f>C250*F250</f>
        <v>0</v>
      </c>
      <c r="I250" s="242">
        <v>40975</v>
      </c>
      <c r="J250" s="239" t="s">
        <v>812</v>
      </c>
    </row>
    <row r="251" spans="1:10">
      <c r="A251" s="239" t="s">
        <v>795</v>
      </c>
      <c r="B251" s="239" t="s">
        <v>802</v>
      </c>
      <c r="C251" s="239">
        <v>3150</v>
      </c>
      <c r="D251" s="239" t="s">
        <v>800</v>
      </c>
      <c r="E251" s="239">
        <v>29</v>
      </c>
      <c r="F251" s="239">
        <v>3</v>
      </c>
      <c r="G251" s="240">
        <f>C251*E251</f>
        <v>91350</v>
      </c>
      <c r="H251" s="240">
        <f>C251*F251</f>
        <v>9450</v>
      </c>
      <c r="I251" s="241">
        <v>41170</v>
      </c>
      <c r="J251" s="239" t="s">
        <v>810</v>
      </c>
    </row>
    <row r="252" spans="1:10">
      <c r="A252" s="239" t="s">
        <v>795</v>
      </c>
      <c r="B252" s="239" t="s">
        <v>802</v>
      </c>
      <c r="C252" s="239">
        <v>3200</v>
      </c>
      <c r="D252" s="239" t="s">
        <v>799</v>
      </c>
      <c r="E252" s="239">
        <v>29</v>
      </c>
      <c r="F252" s="239">
        <v>0</v>
      </c>
      <c r="G252" s="240">
        <f>C252*E252</f>
        <v>92800</v>
      </c>
      <c r="H252" s="240">
        <f>C252*F252</f>
        <v>0</v>
      </c>
      <c r="I252" s="241">
        <v>41256</v>
      </c>
      <c r="J252" s="239" t="s">
        <v>810</v>
      </c>
    </row>
    <row r="253" spans="1:10">
      <c r="A253" s="239" t="s">
        <v>795</v>
      </c>
      <c r="B253" s="239" t="s">
        <v>802</v>
      </c>
      <c r="C253" s="239">
        <v>3250</v>
      </c>
      <c r="D253" s="239" t="s">
        <v>794</v>
      </c>
      <c r="E253" s="239">
        <v>17</v>
      </c>
      <c r="F253" s="239">
        <v>2</v>
      </c>
      <c r="G253" s="240">
        <f>C253*E253</f>
        <v>55250</v>
      </c>
      <c r="H253" s="240">
        <f>C253*F253</f>
        <v>6500</v>
      </c>
      <c r="I253" s="242">
        <v>41222</v>
      </c>
      <c r="J253" s="239" t="s">
        <v>815</v>
      </c>
    </row>
    <row r="254" spans="1:10">
      <c r="A254" s="239" t="s">
        <v>795</v>
      </c>
      <c r="B254" s="239" t="s">
        <v>788</v>
      </c>
      <c r="C254" s="239">
        <v>3200</v>
      </c>
      <c r="D254" s="239" t="s">
        <v>799</v>
      </c>
      <c r="E254" s="239">
        <v>50</v>
      </c>
      <c r="F254" s="239">
        <v>4</v>
      </c>
      <c r="G254" s="240">
        <f>C254*E254</f>
        <v>160000</v>
      </c>
      <c r="H254" s="240">
        <f>C254*F254</f>
        <v>12800</v>
      </c>
      <c r="I254" s="241">
        <v>41056</v>
      </c>
      <c r="J254" s="239" t="s">
        <v>813</v>
      </c>
    </row>
    <row r="255" spans="1:10">
      <c r="A255" s="239" t="s">
        <v>795</v>
      </c>
      <c r="B255" s="239" t="s">
        <v>788</v>
      </c>
      <c r="C255" s="239">
        <v>3200</v>
      </c>
      <c r="D255" s="239" t="s">
        <v>789</v>
      </c>
      <c r="E255" s="239">
        <v>47</v>
      </c>
      <c r="F255" s="239">
        <v>0</v>
      </c>
      <c r="G255" s="240">
        <f>C255*E255</f>
        <v>150400</v>
      </c>
      <c r="H255" s="240">
        <f>C255*F255</f>
        <v>0</v>
      </c>
      <c r="I255" s="242">
        <v>41051</v>
      </c>
      <c r="J255" s="239" t="s">
        <v>815</v>
      </c>
    </row>
    <row r="256" spans="1:10">
      <c r="A256" s="239" t="s">
        <v>795</v>
      </c>
      <c r="B256" s="239" t="s">
        <v>788</v>
      </c>
      <c r="C256" s="239">
        <v>1400</v>
      </c>
      <c r="D256" s="239" t="s">
        <v>799</v>
      </c>
      <c r="E256" s="239">
        <v>46</v>
      </c>
      <c r="F256" s="239">
        <v>4</v>
      </c>
      <c r="G256" s="240">
        <f>C256*E256</f>
        <v>64400</v>
      </c>
      <c r="H256" s="240">
        <f>C256*F256</f>
        <v>5600</v>
      </c>
      <c r="I256" s="241">
        <v>41054</v>
      </c>
      <c r="J256" s="239" t="s">
        <v>812</v>
      </c>
    </row>
    <row r="257" spans="1:10">
      <c r="A257" s="239" t="s">
        <v>795</v>
      </c>
      <c r="B257" s="239" t="s">
        <v>788</v>
      </c>
      <c r="C257" s="239">
        <v>3160</v>
      </c>
      <c r="D257" s="239" t="s">
        <v>786</v>
      </c>
      <c r="E257" s="239">
        <v>46</v>
      </c>
      <c r="F257" s="239">
        <v>1</v>
      </c>
      <c r="G257" s="240">
        <f>C257*E257</f>
        <v>145360</v>
      </c>
      <c r="H257" s="240">
        <f>C257*F257</f>
        <v>3160</v>
      </c>
      <c r="I257" s="242">
        <v>41022</v>
      </c>
      <c r="J257" s="239" t="s">
        <v>811</v>
      </c>
    </row>
    <row r="258" spans="1:10">
      <c r="A258" s="239" t="s">
        <v>795</v>
      </c>
      <c r="B258" s="239" t="s">
        <v>788</v>
      </c>
      <c r="C258" s="239">
        <v>3180</v>
      </c>
      <c r="D258" s="239" t="s">
        <v>800</v>
      </c>
      <c r="E258" s="239">
        <v>39</v>
      </c>
      <c r="F258" s="239">
        <v>1</v>
      </c>
      <c r="G258" s="240">
        <f>C258*E258</f>
        <v>124020</v>
      </c>
      <c r="H258" s="240">
        <f>C258*F258</f>
        <v>3180</v>
      </c>
      <c r="I258" s="241">
        <v>40986</v>
      </c>
      <c r="J258" s="239" t="s">
        <v>812</v>
      </c>
    </row>
    <row r="259" spans="1:10">
      <c r="A259" s="239" t="s">
        <v>795</v>
      </c>
      <c r="B259" s="239" t="s">
        <v>788</v>
      </c>
      <c r="C259" s="239">
        <v>1370</v>
      </c>
      <c r="D259" s="239" t="s">
        <v>783</v>
      </c>
      <c r="E259" s="239">
        <v>38</v>
      </c>
      <c r="F259" s="239">
        <v>4</v>
      </c>
      <c r="G259" s="240">
        <f>C259*E259</f>
        <v>52060</v>
      </c>
      <c r="H259" s="240">
        <f>C259*F259</f>
        <v>5480</v>
      </c>
      <c r="I259" s="241">
        <v>41238</v>
      </c>
      <c r="J259" s="239" t="s">
        <v>815</v>
      </c>
    </row>
    <row r="260" spans="1:10">
      <c r="A260" s="239" t="s">
        <v>795</v>
      </c>
      <c r="B260" s="239" t="s">
        <v>788</v>
      </c>
      <c r="C260" s="239">
        <v>1380</v>
      </c>
      <c r="D260" s="239" t="s">
        <v>794</v>
      </c>
      <c r="E260" s="239">
        <v>28</v>
      </c>
      <c r="F260" s="239">
        <v>3</v>
      </c>
      <c r="G260" s="240">
        <f>C260*E260</f>
        <v>38640</v>
      </c>
      <c r="H260" s="240">
        <f>C260*F260</f>
        <v>4140</v>
      </c>
      <c r="I260" s="242">
        <v>41134</v>
      </c>
      <c r="J260" s="239" t="s">
        <v>814</v>
      </c>
    </row>
    <row r="261" spans="1:10">
      <c r="A261" s="239" t="s">
        <v>795</v>
      </c>
      <c r="B261" s="239" t="s">
        <v>788</v>
      </c>
      <c r="C261" s="239">
        <v>3200</v>
      </c>
      <c r="D261" s="239" t="s">
        <v>794</v>
      </c>
      <c r="E261" s="239">
        <v>27</v>
      </c>
      <c r="F261" s="239">
        <v>1</v>
      </c>
      <c r="G261" s="240">
        <f>C261*E261</f>
        <v>86400</v>
      </c>
      <c r="H261" s="240">
        <f>C261*F261</f>
        <v>3200</v>
      </c>
      <c r="I261" s="242">
        <v>41043</v>
      </c>
      <c r="J261" s="239" t="s">
        <v>811</v>
      </c>
    </row>
    <row r="262" spans="1:10">
      <c r="A262" s="239" t="s">
        <v>795</v>
      </c>
      <c r="B262" s="239" t="s">
        <v>788</v>
      </c>
      <c r="C262" s="239">
        <v>3190</v>
      </c>
      <c r="D262" s="239" t="s">
        <v>783</v>
      </c>
      <c r="E262" s="239">
        <v>23</v>
      </c>
      <c r="F262" s="239">
        <v>1</v>
      </c>
      <c r="G262" s="240">
        <f>C262*E262</f>
        <v>73370</v>
      </c>
      <c r="H262" s="240">
        <f>C262*F262</f>
        <v>3190</v>
      </c>
      <c r="I262" s="241">
        <v>41008</v>
      </c>
      <c r="J262" s="239" t="s">
        <v>811</v>
      </c>
    </row>
    <row r="263" spans="1:10">
      <c r="A263" s="239" t="s">
        <v>795</v>
      </c>
      <c r="B263" s="239" t="s">
        <v>788</v>
      </c>
      <c r="C263" s="239">
        <v>1350</v>
      </c>
      <c r="D263" s="239" t="s">
        <v>800</v>
      </c>
      <c r="E263" s="239">
        <v>20</v>
      </c>
      <c r="F263" s="239">
        <v>3</v>
      </c>
      <c r="G263" s="240">
        <f>C263*E263</f>
        <v>27000</v>
      </c>
      <c r="H263" s="240">
        <f>C263*F263</f>
        <v>4050</v>
      </c>
      <c r="I263" s="241">
        <v>40962</v>
      </c>
      <c r="J263" s="239" t="s">
        <v>813</v>
      </c>
    </row>
    <row r="264" spans="1:10">
      <c r="A264" s="239" t="s">
        <v>792</v>
      </c>
      <c r="B264" s="239" t="s">
        <v>793</v>
      </c>
      <c r="C264" s="239">
        <v>1100</v>
      </c>
      <c r="D264" s="239" t="s">
        <v>786</v>
      </c>
      <c r="E264" s="239">
        <v>40</v>
      </c>
      <c r="F264" s="239">
        <v>3</v>
      </c>
      <c r="G264" s="240">
        <f>C264*E264</f>
        <v>44000</v>
      </c>
      <c r="H264" s="240">
        <f>C264*F264</f>
        <v>3300</v>
      </c>
      <c r="I264" s="242">
        <v>41186</v>
      </c>
      <c r="J264" s="239" t="s">
        <v>810</v>
      </c>
    </row>
    <row r="265" spans="1:10">
      <c r="A265" s="239" t="s">
        <v>792</v>
      </c>
      <c r="B265" s="239" t="s">
        <v>793</v>
      </c>
      <c r="C265" s="239">
        <v>1100</v>
      </c>
      <c r="D265" s="239" t="s">
        <v>800</v>
      </c>
      <c r="E265" s="239">
        <v>38</v>
      </c>
      <c r="F265" s="239">
        <v>4</v>
      </c>
      <c r="G265" s="240">
        <f>C265*E265</f>
        <v>41800</v>
      </c>
      <c r="H265" s="240">
        <f>C265*F265</f>
        <v>4400</v>
      </c>
      <c r="I265" s="241">
        <v>41088</v>
      </c>
      <c r="J265" s="239" t="s">
        <v>810</v>
      </c>
    </row>
    <row r="266" spans="1:10">
      <c r="A266" s="239" t="s">
        <v>792</v>
      </c>
      <c r="B266" s="239" t="s">
        <v>793</v>
      </c>
      <c r="C266" s="239">
        <v>1150</v>
      </c>
      <c r="D266" s="239" t="s">
        <v>799</v>
      </c>
      <c r="E266" s="239">
        <v>38</v>
      </c>
      <c r="F266" s="239">
        <v>2</v>
      </c>
      <c r="G266" s="240">
        <f>C266*E266</f>
        <v>43700</v>
      </c>
      <c r="H266" s="240">
        <f>C266*F266</f>
        <v>2300</v>
      </c>
      <c r="I266" s="241">
        <v>41247</v>
      </c>
      <c r="J266" s="239" t="s">
        <v>815</v>
      </c>
    </row>
    <row r="267" spans="1:10">
      <c r="A267" s="239" t="s">
        <v>792</v>
      </c>
      <c r="B267" s="239" t="s">
        <v>793</v>
      </c>
      <c r="C267" s="239">
        <v>1000</v>
      </c>
      <c r="D267" s="239" t="s">
        <v>789</v>
      </c>
      <c r="E267" s="239">
        <v>37</v>
      </c>
      <c r="F267" s="239">
        <v>2</v>
      </c>
      <c r="G267" s="240">
        <f>C267*E267</f>
        <v>37000</v>
      </c>
      <c r="H267" s="240">
        <f>C267*F267</f>
        <v>2000</v>
      </c>
      <c r="I267" s="242">
        <v>41092</v>
      </c>
      <c r="J267" s="239" t="s">
        <v>812</v>
      </c>
    </row>
    <row r="268" spans="1:10">
      <c r="A268" s="239" t="s">
        <v>792</v>
      </c>
      <c r="B268" s="239" t="s">
        <v>793</v>
      </c>
      <c r="C268" s="239">
        <v>1100</v>
      </c>
      <c r="D268" s="239" t="s">
        <v>794</v>
      </c>
      <c r="E268" s="239">
        <v>20</v>
      </c>
      <c r="F268" s="239">
        <v>3</v>
      </c>
      <c r="G268" s="240">
        <f>C268*E268</f>
        <v>22000</v>
      </c>
      <c r="H268" s="240">
        <f>C268*F268</f>
        <v>3300</v>
      </c>
      <c r="I268" s="242">
        <v>40918</v>
      </c>
      <c r="J268" s="239" t="s">
        <v>810</v>
      </c>
    </row>
    <row r="269" spans="1:10">
      <c r="A269" s="239" t="s">
        <v>792</v>
      </c>
      <c r="B269" s="239" t="s">
        <v>793</v>
      </c>
      <c r="C269" s="239">
        <v>1100</v>
      </c>
      <c r="D269" s="239" t="s">
        <v>783</v>
      </c>
      <c r="E269" s="239">
        <v>16</v>
      </c>
      <c r="F269" s="239">
        <v>4</v>
      </c>
      <c r="G269" s="240">
        <f>C269*E269</f>
        <v>17600</v>
      </c>
      <c r="H269" s="240">
        <f>C269*F269</f>
        <v>4400</v>
      </c>
      <c r="I269" s="241">
        <v>40933</v>
      </c>
      <c r="J269" s="239" t="s">
        <v>814</v>
      </c>
    </row>
    <row r="270" spans="1:10">
      <c r="A270" s="239" t="s">
        <v>792</v>
      </c>
      <c r="B270" s="239" t="s">
        <v>796</v>
      </c>
      <c r="C270" s="239">
        <v>1950</v>
      </c>
      <c r="D270" s="239" t="s">
        <v>786</v>
      </c>
      <c r="E270" s="239">
        <v>43</v>
      </c>
      <c r="F270" s="239">
        <v>3</v>
      </c>
      <c r="G270" s="240">
        <f>C270*E270</f>
        <v>83850</v>
      </c>
      <c r="H270" s="240">
        <f>C270*F270</f>
        <v>5850</v>
      </c>
      <c r="I270" s="242">
        <v>41272</v>
      </c>
      <c r="J270" s="239" t="s">
        <v>812</v>
      </c>
    </row>
    <row r="271" spans="1:10">
      <c r="A271" s="239" t="s">
        <v>792</v>
      </c>
      <c r="B271" s="239" t="s">
        <v>796</v>
      </c>
      <c r="C271" s="239">
        <v>1950</v>
      </c>
      <c r="D271" s="239" t="s">
        <v>800</v>
      </c>
      <c r="E271" s="239">
        <v>35</v>
      </c>
      <c r="F271" s="239">
        <v>2</v>
      </c>
      <c r="G271" s="240">
        <f>C271*E271</f>
        <v>68250</v>
      </c>
      <c r="H271" s="240">
        <f>C271*F271</f>
        <v>3900</v>
      </c>
      <c r="I271" s="241">
        <v>41268</v>
      </c>
      <c r="J271" s="239" t="s">
        <v>812</v>
      </c>
    </row>
    <row r="272" spans="1:10">
      <c r="A272" s="239" t="s">
        <v>792</v>
      </c>
      <c r="B272" s="239" t="s">
        <v>796</v>
      </c>
      <c r="C272" s="239">
        <v>1980</v>
      </c>
      <c r="D272" s="239" t="s">
        <v>799</v>
      </c>
      <c r="E272" s="239">
        <v>35</v>
      </c>
      <c r="F272" s="239">
        <v>2</v>
      </c>
      <c r="G272" s="240">
        <f>C272*E272</f>
        <v>69300</v>
      </c>
      <c r="H272" s="240">
        <f>C272*F272</f>
        <v>3960</v>
      </c>
      <c r="I272" s="241">
        <v>41041</v>
      </c>
      <c r="J272" s="239" t="s">
        <v>815</v>
      </c>
    </row>
    <row r="273" spans="1:10">
      <c r="A273" s="239" t="s">
        <v>792</v>
      </c>
      <c r="B273" s="239" t="s">
        <v>796</v>
      </c>
      <c r="C273" s="239">
        <v>1950</v>
      </c>
      <c r="D273" s="239" t="s">
        <v>783</v>
      </c>
      <c r="E273" s="239">
        <v>32</v>
      </c>
      <c r="F273" s="239">
        <v>3</v>
      </c>
      <c r="G273" s="240">
        <f>C273*E273</f>
        <v>62400</v>
      </c>
      <c r="H273" s="240">
        <f>C273*F273</f>
        <v>5850</v>
      </c>
      <c r="I273" s="241">
        <v>41007</v>
      </c>
      <c r="J273" s="239" t="s">
        <v>814</v>
      </c>
    </row>
    <row r="274" spans="1:10">
      <c r="A274" s="239" t="s">
        <v>792</v>
      </c>
      <c r="B274" s="239" t="s">
        <v>796</v>
      </c>
      <c r="C274" s="239">
        <v>1950</v>
      </c>
      <c r="D274" s="239" t="s">
        <v>794</v>
      </c>
      <c r="E274" s="239">
        <v>24</v>
      </c>
      <c r="F274" s="239">
        <v>0</v>
      </c>
      <c r="G274" s="240">
        <f>C274*E274</f>
        <v>46800</v>
      </c>
      <c r="H274" s="240">
        <f>C274*F274</f>
        <v>0</v>
      </c>
      <c r="I274" s="242">
        <v>41198</v>
      </c>
      <c r="J274" s="239" t="s">
        <v>812</v>
      </c>
    </row>
    <row r="275" spans="1:10">
      <c r="A275" s="239" t="s">
        <v>792</v>
      </c>
      <c r="B275" s="239" t="s">
        <v>796</v>
      </c>
      <c r="C275" s="239">
        <v>2000</v>
      </c>
      <c r="D275" s="239" t="s">
        <v>789</v>
      </c>
      <c r="E275" s="239">
        <v>14</v>
      </c>
      <c r="F275" s="239">
        <v>0</v>
      </c>
      <c r="G275" s="240">
        <f>C275*E275</f>
        <v>28000</v>
      </c>
      <c r="H275" s="240">
        <f>C275*F275</f>
        <v>0</v>
      </c>
      <c r="I275" s="242">
        <v>40961</v>
      </c>
      <c r="J275" s="239" t="s">
        <v>815</v>
      </c>
    </row>
    <row r="276" spans="1:10">
      <c r="A276" s="239" t="s">
        <v>792</v>
      </c>
      <c r="B276" s="239" t="s">
        <v>802</v>
      </c>
      <c r="C276" s="239">
        <v>1750</v>
      </c>
      <c r="D276" s="239" t="s">
        <v>799</v>
      </c>
      <c r="E276" s="239">
        <v>45</v>
      </c>
      <c r="F276" s="239">
        <v>3</v>
      </c>
      <c r="G276" s="240">
        <f>C276*E276</f>
        <v>78750</v>
      </c>
      <c r="H276" s="240">
        <f>C276*F276</f>
        <v>5250</v>
      </c>
      <c r="I276" s="241">
        <v>40937</v>
      </c>
      <c r="J276" s="239" t="s">
        <v>812</v>
      </c>
    </row>
    <row r="277" spans="1:10">
      <c r="A277" s="239" t="s">
        <v>792</v>
      </c>
      <c r="B277" s="239" t="s">
        <v>802</v>
      </c>
      <c r="C277" s="239">
        <v>1800</v>
      </c>
      <c r="D277" s="239" t="s">
        <v>789</v>
      </c>
      <c r="E277" s="239">
        <v>44</v>
      </c>
      <c r="F277" s="239">
        <v>1</v>
      </c>
      <c r="G277" s="240">
        <f>C277*E277</f>
        <v>79200</v>
      </c>
      <c r="H277" s="240">
        <f>C277*F277</f>
        <v>1800</v>
      </c>
      <c r="I277" s="242">
        <v>41244</v>
      </c>
      <c r="J277" s="239" t="s">
        <v>810</v>
      </c>
    </row>
    <row r="278" spans="1:10">
      <c r="A278" s="239" t="s">
        <v>792</v>
      </c>
      <c r="B278" s="239" t="s">
        <v>802</v>
      </c>
      <c r="C278" s="239">
        <v>1800</v>
      </c>
      <c r="D278" s="239" t="s">
        <v>794</v>
      </c>
      <c r="E278" s="239">
        <v>44</v>
      </c>
      <c r="F278" s="239">
        <v>0</v>
      </c>
      <c r="G278" s="240">
        <f>C278*E278</f>
        <v>79200</v>
      </c>
      <c r="H278" s="240">
        <f>C278*F278</f>
        <v>0</v>
      </c>
      <c r="I278" s="242">
        <v>41075</v>
      </c>
      <c r="J278" s="239" t="s">
        <v>815</v>
      </c>
    </row>
    <row r="279" spans="1:10">
      <c r="A279" s="239" t="s">
        <v>792</v>
      </c>
      <c r="B279" s="239" t="s">
        <v>802</v>
      </c>
      <c r="C279" s="239">
        <v>1750</v>
      </c>
      <c r="D279" s="239" t="s">
        <v>783</v>
      </c>
      <c r="E279" s="239">
        <v>42</v>
      </c>
      <c r="F279" s="239">
        <v>0</v>
      </c>
      <c r="G279" s="240">
        <f>C279*E279</f>
        <v>73500</v>
      </c>
      <c r="H279" s="240">
        <f>C279*F279</f>
        <v>0</v>
      </c>
      <c r="I279" s="241">
        <v>41267</v>
      </c>
      <c r="J279" s="239" t="s">
        <v>811</v>
      </c>
    </row>
    <row r="280" spans="1:10">
      <c r="A280" s="239" t="s">
        <v>792</v>
      </c>
      <c r="B280" s="239" t="s">
        <v>802</v>
      </c>
      <c r="C280" s="239">
        <v>1750</v>
      </c>
      <c r="D280" s="239" t="s">
        <v>786</v>
      </c>
      <c r="E280" s="239">
        <v>40</v>
      </c>
      <c r="F280" s="239">
        <v>0</v>
      </c>
      <c r="G280" s="240">
        <f>C280*E280</f>
        <v>70000</v>
      </c>
      <c r="H280" s="240">
        <f>C280*F280</f>
        <v>0</v>
      </c>
      <c r="I280" s="242">
        <v>41203</v>
      </c>
      <c r="J280" s="239" t="s">
        <v>815</v>
      </c>
    </row>
    <row r="281" spans="1:10">
      <c r="A281" s="239" t="s">
        <v>792</v>
      </c>
      <c r="B281" s="239" t="s">
        <v>802</v>
      </c>
      <c r="C281" s="239">
        <v>1750</v>
      </c>
      <c r="D281" s="239" t="s">
        <v>800</v>
      </c>
      <c r="E281" s="239">
        <v>32</v>
      </c>
      <c r="F281" s="239">
        <v>2</v>
      </c>
      <c r="G281" s="240">
        <f>C281*E281</f>
        <v>56000</v>
      </c>
      <c r="H281" s="240">
        <f>C281*F281</f>
        <v>3500</v>
      </c>
      <c r="I281" s="241">
        <v>40994</v>
      </c>
      <c r="J281" s="239" t="s">
        <v>815</v>
      </c>
    </row>
    <row r="282" spans="1:10">
      <c r="A282" s="239" t="s">
        <v>792</v>
      </c>
      <c r="B282" s="239" t="s">
        <v>788</v>
      </c>
      <c r="C282" s="239">
        <v>1000</v>
      </c>
      <c r="D282" s="239" t="s">
        <v>789</v>
      </c>
      <c r="E282" s="239">
        <v>42</v>
      </c>
      <c r="F282" s="239">
        <v>1</v>
      </c>
      <c r="G282" s="240">
        <f>C282*E282</f>
        <v>42000</v>
      </c>
      <c r="H282" s="240">
        <f>C282*F282</f>
        <v>1000</v>
      </c>
      <c r="I282" s="242">
        <v>41112</v>
      </c>
      <c r="J282" s="239" t="s">
        <v>812</v>
      </c>
    </row>
    <row r="283" spans="1:10">
      <c r="A283" s="239" t="s">
        <v>792</v>
      </c>
      <c r="B283" s="239" t="s">
        <v>788</v>
      </c>
      <c r="C283" s="239">
        <v>900</v>
      </c>
      <c r="D283" s="239" t="s">
        <v>783</v>
      </c>
      <c r="E283" s="239">
        <v>39</v>
      </c>
      <c r="F283" s="239">
        <v>4</v>
      </c>
      <c r="G283" s="240">
        <f>C283*E283</f>
        <v>35100</v>
      </c>
      <c r="H283" s="240">
        <f>C283*F283</f>
        <v>3600</v>
      </c>
      <c r="I283" s="241">
        <v>41111</v>
      </c>
      <c r="J283" s="239" t="s">
        <v>811</v>
      </c>
    </row>
    <row r="284" spans="1:10">
      <c r="A284" s="239" t="s">
        <v>792</v>
      </c>
      <c r="B284" s="239" t="s">
        <v>788</v>
      </c>
      <c r="C284" s="239">
        <v>900</v>
      </c>
      <c r="D284" s="239" t="s">
        <v>800</v>
      </c>
      <c r="E284" s="239">
        <v>34</v>
      </c>
      <c r="F284" s="239">
        <v>1</v>
      </c>
      <c r="G284" s="240">
        <f>C284*E284</f>
        <v>30600</v>
      </c>
      <c r="H284" s="240">
        <f>C284*F284</f>
        <v>900</v>
      </c>
      <c r="I284" s="241">
        <v>41015</v>
      </c>
      <c r="J284" s="239" t="s">
        <v>811</v>
      </c>
    </row>
    <row r="285" spans="1:10">
      <c r="A285" s="239" t="s">
        <v>792</v>
      </c>
      <c r="B285" s="239" t="s">
        <v>788</v>
      </c>
      <c r="C285" s="239">
        <v>900</v>
      </c>
      <c r="D285" s="239" t="s">
        <v>786</v>
      </c>
      <c r="E285" s="239">
        <v>28</v>
      </c>
      <c r="F285" s="239">
        <v>4</v>
      </c>
      <c r="G285" s="240">
        <f>C285*E285</f>
        <v>25200</v>
      </c>
      <c r="H285" s="240">
        <f>C285*F285</f>
        <v>3600</v>
      </c>
      <c r="I285" s="242">
        <v>40954</v>
      </c>
      <c r="J285" s="239" t="s">
        <v>813</v>
      </c>
    </row>
    <row r="286" spans="1:10">
      <c r="A286" s="239" t="s">
        <v>792</v>
      </c>
      <c r="B286" s="239" t="s">
        <v>788</v>
      </c>
      <c r="C286" s="239">
        <v>900</v>
      </c>
      <c r="D286" s="239" t="s">
        <v>794</v>
      </c>
      <c r="E286" s="239">
        <v>22</v>
      </c>
      <c r="F286" s="239">
        <v>1</v>
      </c>
      <c r="G286" s="240">
        <f>C286*E286</f>
        <v>19800</v>
      </c>
      <c r="H286" s="240">
        <f>C286*F286</f>
        <v>900</v>
      </c>
      <c r="I286" s="242">
        <v>41260</v>
      </c>
      <c r="J286" s="239" t="s">
        <v>812</v>
      </c>
    </row>
    <row r="287" spans="1:10">
      <c r="A287" s="239" t="s">
        <v>792</v>
      </c>
      <c r="B287" s="239" t="s">
        <v>788</v>
      </c>
      <c r="C287" s="239">
        <v>900</v>
      </c>
      <c r="D287" s="239" t="s">
        <v>799</v>
      </c>
      <c r="E287" s="239">
        <v>18</v>
      </c>
      <c r="F287" s="239">
        <v>3</v>
      </c>
      <c r="G287" s="240">
        <f>C287*E287</f>
        <v>16200</v>
      </c>
      <c r="H287" s="240">
        <f>C287*F287</f>
        <v>2700</v>
      </c>
      <c r="I287" s="241">
        <v>41181</v>
      </c>
      <c r="J287" s="239" t="s">
        <v>812</v>
      </c>
    </row>
    <row r="288" spans="1:10">
      <c r="A288" s="239" t="s">
        <v>806</v>
      </c>
      <c r="B288" s="239" t="s">
        <v>793</v>
      </c>
      <c r="C288" s="239">
        <v>1660</v>
      </c>
      <c r="D288" s="239" t="s">
        <v>789</v>
      </c>
      <c r="E288" s="239">
        <v>44</v>
      </c>
      <c r="F288" s="239">
        <v>3</v>
      </c>
      <c r="G288" s="240">
        <f>C288*E288</f>
        <v>73040</v>
      </c>
      <c r="H288" s="240">
        <f>C288*F288</f>
        <v>4980</v>
      </c>
      <c r="I288" s="242">
        <v>41251</v>
      </c>
      <c r="J288" s="239" t="s">
        <v>814</v>
      </c>
    </row>
    <row r="289" spans="1:10">
      <c r="A289" s="239" t="s">
        <v>806</v>
      </c>
      <c r="B289" s="239" t="s">
        <v>793</v>
      </c>
      <c r="C289" s="239">
        <v>1650</v>
      </c>
      <c r="D289" s="239" t="s">
        <v>800</v>
      </c>
      <c r="E289" s="239">
        <v>42</v>
      </c>
      <c r="F289" s="239">
        <v>2</v>
      </c>
      <c r="G289" s="240">
        <f>C289*E289</f>
        <v>69300</v>
      </c>
      <c r="H289" s="240">
        <f>C289*F289</f>
        <v>3300</v>
      </c>
      <c r="I289" s="241">
        <v>41000</v>
      </c>
      <c r="J289" s="239" t="s">
        <v>811</v>
      </c>
    </row>
    <row r="290" spans="1:10">
      <c r="A290" s="239" t="s">
        <v>806</v>
      </c>
      <c r="B290" s="239" t="s">
        <v>793</v>
      </c>
      <c r="C290" s="239">
        <v>1700</v>
      </c>
      <c r="D290" s="239" t="s">
        <v>799</v>
      </c>
      <c r="E290" s="239">
        <v>42</v>
      </c>
      <c r="F290" s="239">
        <v>1</v>
      </c>
      <c r="G290" s="240">
        <f>C290*E290</f>
        <v>71400</v>
      </c>
      <c r="H290" s="240">
        <f>C290*F290</f>
        <v>1700</v>
      </c>
      <c r="I290" s="241">
        <v>40964</v>
      </c>
      <c r="J290" s="239" t="s">
        <v>810</v>
      </c>
    </row>
    <row r="291" spans="1:10">
      <c r="A291" s="239" t="s">
        <v>806</v>
      </c>
      <c r="B291" s="239" t="s">
        <v>793</v>
      </c>
      <c r="C291" s="239">
        <v>1650</v>
      </c>
      <c r="D291" s="239" t="s">
        <v>783</v>
      </c>
      <c r="E291" s="239">
        <v>39</v>
      </c>
      <c r="F291" s="239">
        <v>4</v>
      </c>
      <c r="G291" s="240">
        <f>C291*E291</f>
        <v>64350</v>
      </c>
      <c r="H291" s="240">
        <f>C291*F291</f>
        <v>6600</v>
      </c>
      <c r="I291" s="241">
        <v>41248</v>
      </c>
      <c r="J291" s="239" t="s">
        <v>812</v>
      </c>
    </row>
    <row r="292" spans="1:10">
      <c r="A292" s="239" t="s">
        <v>806</v>
      </c>
      <c r="B292" s="239" t="s">
        <v>793</v>
      </c>
      <c r="C292" s="239">
        <v>1650</v>
      </c>
      <c r="D292" s="239" t="s">
        <v>786</v>
      </c>
      <c r="E292" s="239">
        <v>30</v>
      </c>
      <c r="F292" s="239">
        <v>1</v>
      </c>
      <c r="G292" s="240">
        <f>C292*E292</f>
        <v>49500</v>
      </c>
      <c r="H292" s="240">
        <f>C292*F292</f>
        <v>1650</v>
      </c>
      <c r="I292" s="242">
        <v>40963</v>
      </c>
      <c r="J292" s="239" t="s">
        <v>814</v>
      </c>
    </row>
    <row r="293" spans="1:10">
      <c r="A293" s="239" t="s">
        <v>806</v>
      </c>
      <c r="B293" s="239" t="s">
        <v>793</v>
      </c>
      <c r="C293" s="239">
        <v>1500</v>
      </c>
      <c r="D293" s="239" t="s">
        <v>794</v>
      </c>
      <c r="E293" s="239">
        <v>25</v>
      </c>
      <c r="F293" s="239">
        <v>1</v>
      </c>
      <c r="G293" s="240">
        <f>C293*E293</f>
        <v>37500</v>
      </c>
      <c r="H293" s="240">
        <f>C293*F293</f>
        <v>1500</v>
      </c>
      <c r="I293" s="242">
        <v>40961</v>
      </c>
      <c r="J293" s="239" t="s">
        <v>812</v>
      </c>
    </row>
    <row r="294" spans="1:10">
      <c r="A294" s="239" t="s">
        <v>806</v>
      </c>
      <c r="B294" s="239" t="s">
        <v>797</v>
      </c>
      <c r="C294" s="239">
        <v>1400</v>
      </c>
      <c r="D294" s="239" t="s">
        <v>783</v>
      </c>
      <c r="E294" s="239">
        <v>39</v>
      </c>
      <c r="F294" s="239">
        <v>1</v>
      </c>
      <c r="G294" s="240">
        <f>C294*E294</f>
        <v>54600</v>
      </c>
      <c r="H294" s="240">
        <f>C294*F294</f>
        <v>1400</v>
      </c>
      <c r="I294" s="241">
        <v>41065</v>
      </c>
      <c r="J294" s="239" t="s">
        <v>813</v>
      </c>
    </row>
    <row r="295" spans="1:10">
      <c r="A295" s="239" t="s">
        <v>806</v>
      </c>
      <c r="B295" s="239" t="s">
        <v>797</v>
      </c>
      <c r="C295" s="239">
        <v>1350</v>
      </c>
      <c r="D295" s="239" t="s">
        <v>789</v>
      </c>
      <c r="E295" s="239">
        <v>36</v>
      </c>
      <c r="F295" s="239">
        <v>0</v>
      </c>
      <c r="G295" s="240">
        <f>C295*E295</f>
        <v>48600</v>
      </c>
      <c r="H295" s="240">
        <f>C295*F295</f>
        <v>0</v>
      </c>
      <c r="I295" s="242">
        <v>40976</v>
      </c>
      <c r="J295" s="239" t="s">
        <v>814</v>
      </c>
    </row>
    <row r="296" spans="1:10">
      <c r="A296" s="239" t="s">
        <v>806</v>
      </c>
      <c r="B296" s="239" t="s">
        <v>797</v>
      </c>
      <c r="C296" s="239">
        <v>1300</v>
      </c>
      <c r="D296" s="239" t="s">
        <v>800</v>
      </c>
      <c r="E296" s="239">
        <v>35</v>
      </c>
      <c r="F296" s="239">
        <v>1</v>
      </c>
      <c r="G296" s="240">
        <f>C296*E296</f>
        <v>45500</v>
      </c>
      <c r="H296" s="240">
        <f>C296*F296</f>
        <v>1300</v>
      </c>
      <c r="I296" s="241">
        <v>40983</v>
      </c>
      <c r="J296" s="239" t="s">
        <v>811</v>
      </c>
    </row>
    <row r="297" spans="1:10">
      <c r="A297" s="239" t="s">
        <v>806</v>
      </c>
      <c r="B297" s="239" t="s">
        <v>797</v>
      </c>
      <c r="C297" s="239">
        <v>1400</v>
      </c>
      <c r="D297" s="239" t="s">
        <v>799</v>
      </c>
      <c r="E297" s="239">
        <v>23</v>
      </c>
      <c r="F297" s="239">
        <v>4</v>
      </c>
      <c r="G297" s="240">
        <f>C297*E297</f>
        <v>32200</v>
      </c>
      <c r="H297" s="240">
        <f>C297*F297</f>
        <v>5600</v>
      </c>
      <c r="I297" s="241">
        <v>41115</v>
      </c>
      <c r="J297" s="239" t="s">
        <v>814</v>
      </c>
    </row>
    <row r="298" spans="1:10">
      <c r="A298" s="239" t="s">
        <v>806</v>
      </c>
      <c r="B298" s="239" t="s">
        <v>797</v>
      </c>
      <c r="C298" s="239">
        <v>1380</v>
      </c>
      <c r="D298" s="239" t="s">
        <v>786</v>
      </c>
      <c r="E298" s="239">
        <v>14</v>
      </c>
      <c r="F298" s="239">
        <v>1</v>
      </c>
      <c r="G298" s="240">
        <f>C298*E298</f>
        <v>19320</v>
      </c>
      <c r="H298" s="240">
        <f>C298*F298</f>
        <v>1380</v>
      </c>
      <c r="I298" s="242">
        <v>41016</v>
      </c>
      <c r="J298" s="239" t="s">
        <v>812</v>
      </c>
    </row>
    <row r="299" spans="1:10">
      <c r="A299" s="239" t="s">
        <v>806</v>
      </c>
      <c r="B299" s="239" t="s">
        <v>797</v>
      </c>
      <c r="C299" s="239">
        <v>1400</v>
      </c>
      <c r="D299" s="239" t="s">
        <v>794</v>
      </c>
      <c r="E299" s="239">
        <v>12</v>
      </c>
      <c r="F299" s="239">
        <v>1</v>
      </c>
      <c r="G299" s="240">
        <f>C299*E299</f>
        <v>16800</v>
      </c>
      <c r="H299" s="240">
        <f>C299*F299</f>
        <v>1400</v>
      </c>
      <c r="I299" s="242">
        <v>41014</v>
      </c>
      <c r="J299" s="239" t="s">
        <v>810</v>
      </c>
    </row>
    <row r="300" spans="1:10">
      <c r="A300" s="239" t="s">
        <v>806</v>
      </c>
      <c r="B300" s="239" t="s">
        <v>790</v>
      </c>
      <c r="C300" s="239">
        <v>1250</v>
      </c>
      <c r="D300" s="239" t="s">
        <v>786</v>
      </c>
      <c r="E300" s="239">
        <v>47</v>
      </c>
      <c r="F300" s="239">
        <v>0</v>
      </c>
      <c r="G300" s="240">
        <f>C300*E300</f>
        <v>58750</v>
      </c>
      <c r="H300" s="240">
        <f>C300*F300</f>
        <v>0</v>
      </c>
      <c r="I300" s="242">
        <v>41217</v>
      </c>
      <c r="J300" s="239" t="s">
        <v>811</v>
      </c>
    </row>
    <row r="301" spans="1:10">
      <c r="A301" s="239" t="s">
        <v>806</v>
      </c>
      <c r="B301" s="239" t="s">
        <v>790</v>
      </c>
      <c r="C301" s="239">
        <v>1200</v>
      </c>
      <c r="D301" s="239" t="s">
        <v>789</v>
      </c>
      <c r="E301" s="239">
        <v>46</v>
      </c>
      <c r="F301" s="239">
        <v>2</v>
      </c>
      <c r="G301" s="240">
        <f>C301*E301</f>
        <v>55200</v>
      </c>
      <c r="H301" s="240">
        <f>C301*F301</f>
        <v>2400</v>
      </c>
      <c r="I301" s="242">
        <v>41074</v>
      </c>
      <c r="J301" s="239" t="s">
        <v>814</v>
      </c>
    </row>
    <row r="302" spans="1:10">
      <c r="A302" s="239" t="s">
        <v>806</v>
      </c>
      <c r="B302" s="239" t="s">
        <v>790</v>
      </c>
      <c r="C302" s="239">
        <v>1280</v>
      </c>
      <c r="D302" s="239" t="s">
        <v>800</v>
      </c>
      <c r="E302" s="239">
        <v>42</v>
      </c>
      <c r="F302" s="239">
        <v>0</v>
      </c>
      <c r="G302" s="240">
        <f>C302*E302</f>
        <v>53760</v>
      </c>
      <c r="H302" s="240">
        <f>C302*F302</f>
        <v>0</v>
      </c>
      <c r="I302" s="241">
        <v>41020</v>
      </c>
      <c r="J302" s="239" t="s">
        <v>810</v>
      </c>
    </row>
    <row r="303" spans="1:10">
      <c r="A303" s="239" t="s">
        <v>806</v>
      </c>
      <c r="B303" s="239" t="s">
        <v>790</v>
      </c>
      <c r="C303" s="239">
        <v>1300</v>
      </c>
      <c r="D303" s="239" t="s">
        <v>799</v>
      </c>
      <c r="E303" s="239">
        <v>28</v>
      </c>
      <c r="F303" s="239">
        <v>4</v>
      </c>
      <c r="G303" s="240">
        <f>C303*E303</f>
        <v>36400</v>
      </c>
      <c r="H303" s="240">
        <f>C303*F303</f>
        <v>5200</v>
      </c>
      <c r="I303" s="241">
        <v>40998</v>
      </c>
      <c r="J303" s="239" t="s">
        <v>815</v>
      </c>
    </row>
    <row r="304" spans="1:10">
      <c r="A304" s="239" t="s">
        <v>806</v>
      </c>
      <c r="B304" s="239" t="s">
        <v>790</v>
      </c>
      <c r="C304" s="239">
        <v>1200</v>
      </c>
      <c r="D304" s="239" t="s">
        <v>794</v>
      </c>
      <c r="E304" s="239">
        <v>23</v>
      </c>
      <c r="F304" s="239">
        <v>2</v>
      </c>
      <c r="G304" s="240">
        <f>C304*E304</f>
        <v>27600</v>
      </c>
      <c r="H304" s="240">
        <f>C304*F304</f>
        <v>2400</v>
      </c>
      <c r="I304" s="242">
        <v>41033</v>
      </c>
      <c r="J304" s="239" t="s">
        <v>813</v>
      </c>
    </row>
    <row r="305" spans="1:10">
      <c r="A305" s="239" t="s">
        <v>806</v>
      </c>
      <c r="B305" s="239" t="s">
        <v>790</v>
      </c>
      <c r="C305" s="239">
        <v>1250</v>
      </c>
      <c r="D305" s="239" t="s">
        <v>783</v>
      </c>
      <c r="E305" s="239">
        <v>13</v>
      </c>
      <c r="F305" s="239">
        <v>0</v>
      </c>
      <c r="G305" s="240">
        <f>C305*E305</f>
        <v>16250</v>
      </c>
      <c r="H305" s="240">
        <f>C305*F305</f>
        <v>0</v>
      </c>
      <c r="I305" s="241">
        <v>41244</v>
      </c>
      <c r="J305" s="239" t="s">
        <v>814</v>
      </c>
    </row>
    <row r="306" spans="1:10">
      <c r="A306" s="239" t="s">
        <v>806</v>
      </c>
      <c r="B306" s="239" t="s">
        <v>798</v>
      </c>
      <c r="C306" s="239">
        <v>1700</v>
      </c>
      <c r="D306" s="239" t="s">
        <v>783</v>
      </c>
      <c r="E306" s="239">
        <v>50</v>
      </c>
      <c r="F306" s="239">
        <v>4</v>
      </c>
      <c r="G306" s="240">
        <f>C306*E306</f>
        <v>85000</v>
      </c>
      <c r="H306" s="240">
        <f>C306*F306</f>
        <v>6800</v>
      </c>
      <c r="I306" s="241">
        <v>41154</v>
      </c>
      <c r="J306" s="239" t="s">
        <v>811</v>
      </c>
    </row>
    <row r="307" spans="1:10">
      <c r="A307" s="239" t="s">
        <v>806</v>
      </c>
      <c r="B307" s="239" t="s">
        <v>798</v>
      </c>
      <c r="C307" s="239">
        <v>1800</v>
      </c>
      <c r="D307" s="239" t="s">
        <v>799</v>
      </c>
      <c r="E307" s="239">
        <v>48</v>
      </c>
      <c r="F307" s="239">
        <v>4</v>
      </c>
      <c r="G307" s="240">
        <f>C307*E307</f>
        <v>86400</v>
      </c>
      <c r="H307" s="240">
        <f>C307*F307</f>
        <v>7200</v>
      </c>
      <c r="I307" s="241">
        <v>40992</v>
      </c>
      <c r="J307" s="239" t="s">
        <v>811</v>
      </c>
    </row>
    <row r="308" spans="1:10">
      <c r="A308" s="239" t="s">
        <v>806</v>
      </c>
      <c r="B308" s="239" t="s">
        <v>798</v>
      </c>
      <c r="C308" s="239">
        <v>1700</v>
      </c>
      <c r="D308" s="239" t="s">
        <v>789</v>
      </c>
      <c r="E308" s="239">
        <v>45</v>
      </c>
      <c r="F308" s="239">
        <v>2</v>
      </c>
      <c r="G308" s="240">
        <f>C308*E308</f>
        <v>76500</v>
      </c>
      <c r="H308" s="240">
        <f>C308*F308</f>
        <v>3400</v>
      </c>
      <c r="I308" s="242">
        <v>41012</v>
      </c>
      <c r="J308" s="239" t="s">
        <v>814</v>
      </c>
    </row>
    <row r="309" spans="1:10">
      <c r="A309" s="239" t="s">
        <v>806</v>
      </c>
      <c r="B309" s="239" t="s">
        <v>798</v>
      </c>
      <c r="C309" s="239">
        <v>1700</v>
      </c>
      <c r="D309" s="239" t="s">
        <v>800</v>
      </c>
      <c r="E309" s="239">
        <v>42</v>
      </c>
      <c r="F309" s="239">
        <v>3</v>
      </c>
      <c r="G309" s="240">
        <f>C309*E309</f>
        <v>71400</v>
      </c>
      <c r="H309" s="240">
        <f>C309*F309</f>
        <v>5100</v>
      </c>
      <c r="I309" s="241">
        <v>41127</v>
      </c>
      <c r="J309" s="239" t="s">
        <v>814</v>
      </c>
    </row>
    <row r="310" spans="1:10">
      <c r="A310" s="239" t="s">
        <v>806</v>
      </c>
      <c r="B310" s="239" t="s">
        <v>798</v>
      </c>
      <c r="C310" s="239">
        <v>1750</v>
      </c>
      <c r="D310" s="239" t="s">
        <v>794</v>
      </c>
      <c r="E310" s="239">
        <v>38</v>
      </c>
      <c r="F310" s="239">
        <v>0</v>
      </c>
      <c r="G310" s="240">
        <f>C310*E310</f>
        <v>66500</v>
      </c>
      <c r="H310" s="240">
        <f>C310*F310</f>
        <v>0</v>
      </c>
      <c r="I310" s="242">
        <v>40967</v>
      </c>
      <c r="J310" s="239" t="s">
        <v>815</v>
      </c>
    </row>
    <row r="311" spans="1:10">
      <c r="A311" s="239" t="s">
        <v>806</v>
      </c>
      <c r="B311" s="239" t="s">
        <v>798</v>
      </c>
      <c r="C311" s="239">
        <v>1700</v>
      </c>
      <c r="D311" s="239" t="s">
        <v>786</v>
      </c>
      <c r="E311" s="239">
        <v>16</v>
      </c>
      <c r="F311" s="239">
        <v>2</v>
      </c>
      <c r="G311" s="240">
        <f>C311*E311</f>
        <v>27200</v>
      </c>
      <c r="H311" s="240">
        <f>C311*F311</f>
        <v>3400</v>
      </c>
      <c r="I311" s="242">
        <v>41097</v>
      </c>
      <c r="J311" s="239" t="s">
        <v>813</v>
      </c>
    </row>
    <row r="312" spans="1:10">
      <c r="A312" s="239" t="s">
        <v>806</v>
      </c>
      <c r="B312" s="239" t="s">
        <v>802</v>
      </c>
      <c r="C312" s="239">
        <v>2000</v>
      </c>
      <c r="D312" s="239" t="s">
        <v>786</v>
      </c>
      <c r="E312" s="239">
        <v>50</v>
      </c>
      <c r="F312" s="239">
        <v>2</v>
      </c>
      <c r="G312" s="240">
        <f>C312*E312</f>
        <v>100000</v>
      </c>
      <c r="H312" s="240">
        <f>C312*F312</f>
        <v>4000</v>
      </c>
      <c r="I312" s="242">
        <v>41261</v>
      </c>
      <c r="J312" s="239" t="s">
        <v>815</v>
      </c>
    </row>
    <row r="313" spans="1:10">
      <c r="A313" s="239" t="s">
        <v>806</v>
      </c>
      <c r="B313" s="239" t="s">
        <v>802</v>
      </c>
      <c r="C313" s="239">
        <v>2000</v>
      </c>
      <c r="D313" s="239" t="s">
        <v>800</v>
      </c>
      <c r="E313" s="239">
        <v>44</v>
      </c>
      <c r="F313" s="239">
        <v>4</v>
      </c>
      <c r="G313" s="240">
        <f>C313*E313</f>
        <v>88000</v>
      </c>
      <c r="H313" s="240">
        <f>C313*F313</f>
        <v>8000</v>
      </c>
      <c r="I313" s="241">
        <v>40996</v>
      </c>
      <c r="J313" s="239" t="s">
        <v>814</v>
      </c>
    </row>
    <row r="314" spans="1:10">
      <c r="A314" s="239" t="s">
        <v>806</v>
      </c>
      <c r="B314" s="239" t="s">
        <v>802</v>
      </c>
      <c r="C314" s="239">
        <v>2100</v>
      </c>
      <c r="D314" s="239" t="s">
        <v>789</v>
      </c>
      <c r="E314" s="239">
        <v>37</v>
      </c>
      <c r="F314" s="239">
        <v>0</v>
      </c>
      <c r="G314" s="240">
        <f>C314*E314</f>
        <v>77700</v>
      </c>
      <c r="H314" s="240">
        <f>C314*F314</f>
        <v>0</v>
      </c>
      <c r="I314" s="242">
        <v>41162</v>
      </c>
      <c r="J314" s="239" t="s">
        <v>814</v>
      </c>
    </row>
    <row r="315" spans="1:10">
      <c r="A315" s="239" t="s">
        <v>806</v>
      </c>
      <c r="B315" s="239" t="s">
        <v>802</v>
      </c>
      <c r="C315" s="239">
        <v>2000</v>
      </c>
      <c r="D315" s="239" t="s">
        <v>783</v>
      </c>
      <c r="E315" s="239">
        <v>24</v>
      </c>
      <c r="F315" s="239">
        <v>3</v>
      </c>
      <c r="G315" s="240">
        <f>C315*E315</f>
        <v>48000</v>
      </c>
      <c r="H315" s="240">
        <f>C315*F315</f>
        <v>6000</v>
      </c>
      <c r="I315" s="241">
        <v>40962</v>
      </c>
      <c r="J315" s="239" t="s">
        <v>814</v>
      </c>
    </row>
    <row r="316" spans="1:10">
      <c r="A316" s="239" t="s">
        <v>806</v>
      </c>
      <c r="B316" s="239" t="s">
        <v>802</v>
      </c>
      <c r="C316" s="239">
        <v>2100</v>
      </c>
      <c r="D316" s="239" t="s">
        <v>799</v>
      </c>
      <c r="E316" s="239">
        <v>18</v>
      </c>
      <c r="F316" s="239">
        <v>4</v>
      </c>
      <c r="G316" s="240">
        <f>C316*E316</f>
        <v>37800</v>
      </c>
      <c r="H316" s="240">
        <f>C316*F316</f>
        <v>8400</v>
      </c>
      <c r="I316" s="241">
        <v>41071</v>
      </c>
      <c r="J316" s="239" t="s">
        <v>813</v>
      </c>
    </row>
    <row r="317" spans="1:10">
      <c r="A317" s="239" t="s">
        <v>806</v>
      </c>
      <c r="B317" s="239" t="s">
        <v>802</v>
      </c>
      <c r="C317" s="239">
        <v>1990</v>
      </c>
      <c r="D317" s="239" t="s">
        <v>794</v>
      </c>
      <c r="E317" s="239">
        <v>10</v>
      </c>
      <c r="F317" s="239">
        <v>1</v>
      </c>
      <c r="G317" s="240">
        <f>C317*E317</f>
        <v>19900</v>
      </c>
      <c r="H317" s="240">
        <f>C317*F317</f>
        <v>1990</v>
      </c>
      <c r="I317" s="242">
        <v>41149</v>
      </c>
      <c r="J317" s="239" t="s">
        <v>811</v>
      </c>
    </row>
    <row r="318" spans="1:10">
      <c r="A318" s="239" t="s">
        <v>806</v>
      </c>
      <c r="B318" s="239" t="s">
        <v>788</v>
      </c>
      <c r="C318" s="239">
        <v>1350</v>
      </c>
      <c r="D318" s="239" t="s">
        <v>786</v>
      </c>
      <c r="E318" s="239">
        <v>32</v>
      </c>
      <c r="F318" s="239">
        <v>0</v>
      </c>
      <c r="G318" s="240">
        <f>C318*E318</f>
        <v>43200</v>
      </c>
      <c r="H318" s="240">
        <f>C318*F318</f>
        <v>0</v>
      </c>
      <c r="I318" s="242">
        <v>40979</v>
      </c>
      <c r="J318" s="239" t="s">
        <v>810</v>
      </c>
    </row>
    <row r="319" spans="1:10">
      <c r="A319" s="239" t="s">
        <v>806</v>
      </c>
      <c r="B319" s="239" t="s">
        <v>788</v>
      </c>
      <c r="C319" s="239">
        <v>1300</v>
      </c>
      <c r="D319" s="239" t="s">
        <v>789</v>
      </c>
      <c r="E319" s="239">
        <v>17</v>
      </c>
      <c r="F319" s="239">
        <v>2</v>
      </c>
      <c r="G319" s="240">
        <f>C319*E319</f>
        <v>22100</v>
      </c>
      <c r="H319" s="240">
        <f>C319*F319</f>
        <v>2600</v>
      </c>
      <c r="I319" s="242">
        <v>41080</v>
      </c>
      <c r="J319" s="239" t="s">
        <v>812</v>
      </c>
    </row>
  </sheetData>
  <sortState xmlns:xlrd2="http://schemas.microsoft.com/office/spreadsheetml/2017/richdata2" ref="A2:J319">
    <sortCondition ref="A2:A319"/>
    <sortCondition ref="B2:B319"/>
    <sortCondition descending="1" ref="E2:E319"/>
  </sortState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3DC7F-305A-43AC-A625-300E8B840EF2}">
  <sheetPr>
    <tabColor rgb="FF7030A0"/>
  </sheetPr>
  <dimension ref="A1:F304"/>
  <sheetViews>
    <sheetView showGridLines="0" topLeftCell="A2" workbookViewId="0">
      <selection activeCell="G293" sqref="G293"/>
    </sheetView>
  </sheetViews>
  <sheetFormatPr defaultRowHeight="14.25"/>
  <cols>
    <col min="1" max="1" width="12.7109375" style="12" bestFit="1" customWidth="1"/>
    <col min="2" max="2" width="25.28515625" style="12" bestFit="1" customWidth="1"/>
    <col min="3" max="3" width="14.7109375" style="12" customWidth="1"/>
    <col min="4" max="4" width="25.28515625" style="12" bestFit="1" customWidth="1"/>
    <col min="5" max="8" width="9.140625" style="12"/>
    <col min="9" max="9" width="15.7109375" style="12" bestFit="1" customWidth="1"/>
    <col min="10" max="16384" width="9.140625" style="12"/>
  </cols>
  <sheetData>
    <row r="1" spans="1:6" ht="91.5" customHeight="1"/>
    <row r="2" spans="1:6" ht="15">
      <c r="A2" s="492" t="s">
        <v>410</v>
      </c>
      <c r="B2" s="493" t="s">
        <v>110</v>
      </c>
      <c r="C2" s="493" t="s">
        <v>1033</v>
      </c>
      <c r="D2" s="494" t="s">
        <v>249</v>
      </c>
    </row>
    <row r="3" spans="1:6" hidden="1">
      <c r="A3" s="490">
        <v>40166</v>
      </c>
      <c r="B3" s="245" t="s">
        <v>1034</v>
      </c>
      <c r="C3" s="245">
        <v>150</v>
      </c>
      <c r="D3" s="491" t="s">
        <v>426</v>
      </c>
    </row>
    <row r="4" spans="1:6" hidden="1">
      <c r="A4" s="490">
        <v>40166</v>
      </c>
      <c r="B4" s="245" t="s">
        <v>1035</v>
      </c>
      <c r="C4" s="245">
        <v>150</v>
      </c>
      <c r="D4" s="491" t="s">
        <v>424</v>
      </c>
    </row>
    <row r="5" spans="1:6" hidden="1">
      <c r="A5" s="490">
        <v>40166</v>
      </c>
      <c r="B5" s="245" t="s">
        <v>1036</v>
      </c>
      <c r="C5" s="245">
        <v>150</v>
      </c>
      <c r="D5" s="491" t="s">
        <v>427</v>
      </c>
    </row>
    <row r="6" spans="1:6" hidden="1">
      <c r="A6" s="490">
        <v>40166</v>
      </c>
      <c r="B6" s="245" t="s">
        <v>1037</v>
      </c>
      <c r="C6" s="245">
        <v>150</v>
      </c>
      <c r="D6" s="491" t="s">
        <v>261</v>
      </c>
    </row>
    <row r="7" spans="1:6" hidden="1">
      <c r="A7" s="490">
        <v>40284</v>
      </c>
      <c r="B7" s="245" t="s">
        <v>1034</v>
      </c>
      <c r="C7" s="245">
        <v>300</v>
      </c>
      <c r="D7" s="491" t="s">
        <v>432</v>
      </c>
    </row>
    <row r="8" spans="1:6" hidden="1">
      <c r="A8" s="490">
        <v>40284</v>
      </c>
      <c r="B8" s="245" t="s">
        <v>1035</v>
      </c>
      <c r="C8" s="245">
        <v>300</v>
      </c>
      <c r="D8" s="491" t="s">
        <v>433</v>
      </c>
    </row>
    <row r="9" spans="1:6" hidden="1">
      <c r="A9" s="490">
        <v>40284</v>
      </c>
      <c r="B9" s="245" t="s">
        <v>1038</v>
      </c>
      <c r="C9" s="245">
        <v>300</v>
      </c>
      <c r="D9" s="491" t="s">
        <v>433</v>
      </c>
      <c r="F9" s="237"/>
    </row>
    <row r="10" spans="1:6" hidden="1">
      <c r="A10" s="490">
        <v>40284</v>
      </c>
      <c r="B10" s="245" t="s">
        <v>1039</v>
      </c>
      <c r="C10" s="245">
        <v>300</v>
      </c>
      <c r="D10" s="491" t="s">
        <v>435</v>
      </c>
    </row>
    <row r="11" spans="1:6" hidden="1">
      <c r="A11" s="490">
        <v>40284</v>
      </c>
      <c r="B11" s="245" t="s">
        <v>1040</v>
      </c>
      <c r="C11" s="245">
        <v>300</v>
      </c>
      <c r="D11" s="491" t="s">
        <v>434</v>
      </c>
    </row>
    <row r="12" spans="1:6" hidden="1">
      <c r="A12" s="490">
        <v>40284</v>
      </c>
      <c r="B12" s="245" t="s">
        <v>1036</v>
      </c>
      <c r="C12" s="245">
        <v>300</v>
      </c>
      <c r="D12" s="491" t="s">
        <v>432</v>
      </c>
    </row>
    <row r="13" spans="1:6" hidden="1">
      <c r="A13" s="490">
        <v>40284</v>
      </c>
      <c r="B13" s="245" t="s">
        <v>1037</v>
      </c>
      <c r="C13" s="245">
        <v>300</v>
      </c>
      <c r="D13" s="491" t="s">
        <v>434</v>
      </c>
    </row>
    <row r="14" spans="1:6" hidden="1">
      <c r="A14" s="490">
        <v>40284</v>
      </c>
      <c r="B14" s="245" t="s">
        <v>1041</v>
      </c>
      <c r="C14" s="245">
        <v>300</v>
      </c>
      <c r="D14" s="491" t="s">
        <v>435</v>
      </c>
    </row>
    <row r="15" spans="1:6" hidden="1">
      <c r="A15" s="490">
        <v>39538</v>
      </c>
      <c r="B15" s="245" t="s">
        <v>1038</v>
      </c>
      <c r="C15" s="245">
        <v>450</v>
      </c>
      <c r="D15" s="491" t="s">
        <v>264</v>
      </c>
    </row>
    <row r="16" spans="1:6" hidden="1">
      <c r="A16" s="490">
        <v>39538</v>
      </c>
      <c r="B16" s="245" t="s">
        <v>1040</v>
      </c>
      <c r="C16" s="245">
        <v>450</v>
      </c>
      <c r="D16" s="491" t="s">
        <v>418</v>
      </c>
    </row>
    <row r="17" spans="1:4" hidden="1">
      <c r="A17" s="490">
        <v>39538</v>
      </c>
      <c r="B17" s="245" t="s">
        <v>1036</v>
      </c>
      <c r="C17" s="245">
        <v>450</v>
      </c>
      <c r="D17" s="491" t="s">
        <v>416</v>
      </c>
    </row>
    <row r="18" spans="1:4" hidden="1">
      <c r="A18" s="490">
        <v>39538</v>
      </c>
      <c r="B18" s="245" t="s">
        <v>1041</v>
      </c>
      <c r="C18" s="245">
        <v>450</v>
      </c>
      <c r="D18" s="491" t="s">
        <v>417</v>
      </c>
    </row>
    <row r="19" spans="1:4" hidden="1">
      <c r="A19" s="490">
        <v>39538</v>
      </c>
      <c r="B19" s="245" t="s">
        <v>1034</v>
      </c>
      <c r="C19" s="245">
        <v>600</v>
      </c>
      <c r="D19" s="491" t="s">
        <v>264</v>
      </c>
    </row>
    <row r="20" spans="1:4" hidden="1">
      <c r="A20" s="490">
        <v>40602</v>
      </c>
      <c r="B20" s="245" t="s">
        <v>1034</v>
      </c>
      <c r="C20" s="245">
        <v>600</v>
      </c>
      <c r="D20" s="491" t="s">
        <v>422</v>
      </c>
    </row>
    <row r="21" spans="1:4" hidden="1">
      <c r="A21" s="490">
        <v>39539</v>
      </c>
      <c r="B21" s="245" t="s">
        <v>1035</v>
      </c>
      <c r="C21" s="245">
        <v>600</v>
      </c>
      <c r="D21" s="491" t="s">
        <v>432</v>
      </c>
    </row>
    <row r="22" spans="1:4">
      <c r="A22" s="490">
        <v>40602</v>
      </c>
      <c r="B22" s="245" t="s">
        <v>1035</v>
      </c>
      <c r="C22" s="245">
        <v>600</v>
      </c>
      <c r="D22" s="491" t="s">
        <v>420</v>
      </c>
    </row>
    <row r="23" spans="1:4" hidden="1">
      <c r="A23" s="490">
        <v>40414</v>
      </c>
      <c r="B23" s="245" t="s">
        <v>1035</v>
      </c>
      <c r="C23" s="245">
        <v>600</v>
      </c>
      <c r="D23" s="491" t="s">
        <v>417</v>
      </c>
    </row>
    <row r="24" spans="1:4" hidden="1">
      <c r="A24" s="490">
        <v>39538</v>
      </c>
      <c r="B24" s="245" t="s">
        <v>1038</v>
      </c>
      <c r="C24" s="245">
        <v>600</v>
      </c>
      <c r="D24" s="491" t="s">
        <v>417</v>
      </c>
    </row>
    <row r="25" spans="1:4">
      <c r="A25" s="490">
        <v>40560</v>
      </c>
      <c r="B25" s="245" t="s">
        <v>1038</v>
      </c>
      <c r="C25" s="245">
        <v>600</v>
      </c>
      <c r="D25" s="491" t="s">
        <v>261</v>
      </c>
    </row>
    <row r="26" spans="1:4" hidden="1">
      <c r="A26" s="490">
        <v>40602</v>
      </c>
      <c r="B26" s="245" t="s">
        <v>1038</v>
      </c>
      <c r="C26" s="245">
        <v>600</v>
      </c>
      <c r="D26" s="491" t="s">
        <v>419</v>
      </c>
    </row>
    <row r="27" spans="1:4" hidden="1">
      <c r="A27" s="490">
        <v>40414</v>
      </c>
      <c r="B27" s="245" t="s">
        <v>1038</v>
      </c>
      <c r="C27" s="245">
        <v>600</v>
      </c>
      <c r="D27" s="491" t="s">
        <v>418</v>
      </c>
    </row>
    <row r="28" spans="1:4" hidden="1">
      <c r="A28" s="490">
        <v>39539</v>
      </c>
      <c r="B28" s="245" t="s">
        <v>1042</v>
      </c>
      <c r="C28" s="245">
        <v>600</v>
      </c>
      <c r="D28" s="491" t="s">
        <v>433</v>
      </c>
    </row>
    <row r="29" spans="1:4" hidden="1">
      <c r="A29" s="490">
        <v>40166</v>
      </c>
      <c r="B29" s="245" t="s">
        <v>1042</v>
      </c>
      <c r="C29" s="245">
        <v>600</v>
      </c>
      <c r="D29" s="491" t="s">
        <v>433</v>
      </c>
    </row>
    <row r="30" spans="1:4" hidden="1">
      <c r="A30" s="490">
        <v>40285</v>
      </c>
      <c r="B30" s="245" t="s">
        <v>1042</v>
      </c>
      <c r="C30" s="245">
        <v>600</v>
      </c>
      <c r="D30" s="491" t="s">
        <v>417</v>
      </c>
    </row>
    <row r="31" spans="1:4" hidden="1">
      <c r="A31" s="490">
        <v>40560</v>
      </c>
      <c r="B31" s="245" t="s">
        <v>1042</v>
      </c>
      <c r="C31" s="245">
        <v>600</v>
      </c>
      <c r="D31" s="491" t="s">
        <v>424</v>
      </c>
    </row>
    <row r="32" spans="1:4" hidden="1">
      <c r="A32" s="490">
        <v>40414</v>
      </c>
      <c r="B32" s="245" t="s">
        <v>1042</v>
      </c>
      <c r="C32" s="245">
        <v>600</v>
      </c>
      <c r="D32" s="491" t="s">
        <v>416</v>
      </c>
    </row>
    <row r="33" spans="1:4" hidden="1">
      <c r="A33" s="490">
        <v>39538</v>
      </c>
      <c r="B33" s="245" t="s">
        <v>1039</v>
      </c>
      <c r="C33" s="245">
        <v>600</v>
      </c>
      <c r="D33" s="491" t="s">
        <v>418</v>
      </c>
    </row>
    <row r="34" spans="1:4" hidden="1">
      <c r="A34" s="490">
        <v>40166</v>
      </c>
      <c r="B34" s="245" t="s">
        <v>1039</v>
      </c>
      <c r="C34" s="245">
        <v>600</v>
      </c>
      <c r="D34" s="491" t="s">
        <v>435</v>
      </c>
    </row>
    <row r="35" spans="1:4" hidden="1">
      <c r="A35" s="490">
        <v>40285</v>
      </c>
      <c r="B35" s="245" t="s">
        <v>1039</v>
      </c>
      <c r="C35" s="245">
        <v>600</v>
      </c>
      <c r="D35" s="491" t="s">
        <v>418</v>
      </c>
    </row>
    <row r="36" spans="1:4" hidden="1">
      <c r="A36" s="490">
        <v>40560</v>
      </c>
      <c r="B36" s="245" t="s">
        <v>1039</v>
      </c>
      <c r="C36" s="245">
        <v>600</v>
      </c>
      <c r="D36" s="491" t="s">
        <v>426</v>
      </c>
    </row>
    <row r="37" spans="1:4" hidden="1">
      <c r="A37" s="490">
        <v>39539</v>
      </c>
      <c r="B37" s="245" t="s">
        <v>1040</v>
      </c>
      <c r="C37" s="245">
        <v>600</v>
      </c>
      <c r="D37" s="491" t="s">
        <v>435</v>
      </c>
    </row>
    <row r="38" spans="1:4" hidden="1">
      <c r="A38" s="490">
        <v>40166</v>
      </c>
      <c r="B38" s="245" t="s">
        <v>1040</v>
      </c>
      <c r="C38" s="245">
        <v>600</v>
      </c>
      <c r="D38" s="491" t="s">
        <v>434</v>
      </c>
    </row>
    <row r="39" spans="1:4" hidden="1">
      <c r="A39" s="490">
        <v>40285</v>
      </c>
      <c r="B39" s="245" t="s">
        <v>1040</v>
      </c>
      <c r="C39" s="245">
        <v>600</v>
      </c>
      <c r="D39" s="491" t="s">
        <v>416</v>
      </c>
    </row>
    <row r="40" spans="1:4" hidden="1">
      <c r="A40" s="490">
        <v>40414</v>
      </c>
      <c r="B40" s="245" t="s">
        <v>1040</v>
      </c>
      <c r="C40" s="245">
        <v>600</v>
      </c>
      <c r="D40" s="491" t="s">
        <v>264</v>
      </c>
    </row>
    <row r="41" spans="1:4" hidden="1">
      <c r="A41" s="490">
        <v>40166</v>
      </c>
      <c r="B41" s="245" t="s">
        <v>1043</v>
      </c>
      <c r="C41" s="245">
        <v>600</v>
      </c>
      <c r="D41" s="491" t="s">
        <v>432</v>
      </c>
    </row>
    <row r="42" spans="1:4" hidden="1">
      <c r="A42" s="490">
        <v>40285</v>
      </c>
      <c r="B42" s="245" t="s">
        <v>1043</v>
      </c>
      <c r="C42" s="245">
        <v>600</v>
      </c>
      <c r="D42" s="491" t="s">
        <v>264</v>
      </c>
    </row>
    <row r="43" spans="1:4" hidden="1">
      <c r="A43" s="490">
        <v>39538</v>
      </c>
      <c r="B43" s="245" t="s">
        <v>1037</v>
      </c>
      <c r="C43" s="245">
        <v>600</v>
      </c>
      <c r="D43" s="491" t="s">
        <v>416</v>
      </c>
    </row>
    <row r="44" spans="1:4" hidden="1">
      <c r="A44" s="490">
        <v>39539</v>
      </c>
      <c r="B44" s="245" t="s">
        <v>1037</v>
      </c>
      <c r="C44" s="245">
        <v>600</v>
      </c>
      <c r="D44" s="491" t="s">
        <v>434</v>
      </c>
    </row>
    <row r="45" spans="1:4" hidden="1">
      <c r="A45" s="490">
        <v>40560</v>
      </c>
      <c r="B45" s="245" t="s">
        <v>1041</v>
      </c>
      <c r="C45" s="245">
        <v>600</v>
      </c>
      <c r="D45" s="491" t="s">
        <v>427</v>
      </c>
    </row>
    <row r="46" spans="1:4" hidden="1">
      <c r="A46" s="490">
        <v>40602</v>
      </c>
      <c r="B46" s="245" t="s">
        <v>1041</v>
      </c>
      <c r="C46" s="245">
        <v>600</v>
      </c>
      <c r="D46" s="491" t="s">
        <v>421</v>
      </c>
    </row>
    <row r="47" spans="1:4" hidden="1">
      <c r="A47" s="490">
        <v>40202</v>
      </c>
      <c r="B47" s="245" t="s">
        <v>1034</v>
      </c>
      <c r="C47" s="245">
        <v>750</v>
      </c>
      <c r="D47" s="491" t="s">
        <v>264</v>
      </c>
    </row>
    <row r="48" spans="1:4" hidden="1">
      <c r="A48" s="490">
        <v>40202</v>
      </c>
      <c r="B48" s="245" t="s">
        <v>1035</v>
      </c>
      <c r="C48" s="245">
        <v>750</v>
      </c>
      <c r="D48" s="491" t="s">
        <v>430</v>
      </c>
    </row>
    <row r="49" spans="1:4" hidden="1">
      <c r="A49" s="490">
        <v>40202</v>
      </c>
      <c r="B49" s="245" t="s">
        <v>1035</v>
      </c>
      <c r="C49" s="245">
        <v>750</v>
      </c>
      <c r="D49" s="491" t="s">
        <v>416</v>
      </c>
    </row>
    <row r="50" spans="1:4" hidden="1">
      <c r="A50" s="490">
        <v>40202</v>
      </c>
      <c r="B50" s="245" t="s">
        <v>1038</v>
      </c>
      <c r="C50" s="245">
        <v>750</v>
      </c>
      <c r="D50" s="491" t="s">
        <v>431</v>
      </c>
    </row>
    <row r="51" spans="1:4" hidden="1">
      <c r="A51" s="490">
        <v>39900</v>
      </c>
      <c r="B51" s="245" t="s">
        <v>1038</v>
      </c>
      <c r="C51" s="245">
        <v>750</v>
      </c>
      <c r="D51" s="491" t="s">
        <v>412</v>
      </c>
    </row>
    <row r="52" spans="1:4" hidden="1">
      <c r="A52" s="490">
        <v>40661</v>
      </c>
      <c r="B52" s="245" t="s">
        <v>1038</v>
      </c>
      <c r="C52" s="245">
        <v>750</v>
      </c>
      <c r="D52" s="491" t="s">
        <v>430</v>
      </c>
    </row>
    <row r="53" spans="1:4" hidden="1">
      <c r="A53" s="490">
        <v>40202</v>
      </c>
      <c r="B53" s="245" t="s">
        <v>1042</v>
      </c>
      <c r="C53" s="245">
        <v>750</v>
      </c>
      <c r="D53" s="491" t="s">
        <v>428</v>
      </c>
    </row>
    <row r="54" spans="1:4" hidden="1">
      <c r="A54" s="490">
        <v>39900</v>
      </c>
      <c r="B54" s="245" t="s">
        <v>1042</v>
      </c>
      <c r="C54" s="245">
        <v>750</v>
      </c>
      <c r="D54" s="491" t="s">
        <v>414</v>
      </c>
    </row>
    <row r="55" spans="1:4" hidden="1">
      <c r="A55" s="490">
        <v>40661</v>
      </c>
      <c r="B55" s="245" t="s">
        <v>1042</v>
      </c>
      <c r="C55" s="245">
        <v>750</v>
      </c>
      <c r="D55" s="491" t="s">
        <v>428</v>
      </c>
    </row>
    <row r="56" spans="1:4" hidden="1">
      <c r="A56" s="490">
        <v>39900</v>
      </c>
      <c r="B56" s="245" t="s">
        <v>1039</v>
      </c>
      <c r="C56" s="245">
        <v>750</v>
      </c>
      <c r="D56" s="491" t="s">
        <v>413</v>
      </c>
    </row>
    <row r="57" spans="1:4">
      <c r="A57" s="490">
        <v>40661</v>
      </c>
      <c r="B57" s="245" t="s">
        <v>1039</v>
      </c>
      <c r="C57" s="245">
        <v>750</v>
      </c>
      <c r="D57" s="491" t="s">
        <v>429</v>
      </c>
    </row>
    <row r="58" spans="1:4" hidden="1">
      <c r="A58" s="490">
        <v>40202</v>
      </c>
      <c r="B58" s="245" t="s">
        <v>1040</v>
      </c>
      <c r="C58" s="245">
        <v>750</v>
      </c>
      <c r="D58" s="491" t="s">
        <v>429</v>
      </c>
    </row>
    <row r="59" spans="1:4">
      <c r="A59" s="490">
        <v>40593</v>
      </c>
      <c r="B59" s="245" t="s">
        <v>1040</v>
      </c>
      <c r="C59" s="245">
        <v>750</v>
      </c>
      <c r="D59" s="491" t="s">
        <v>412</v>
      </c>
    </row>
    <row r="60" spans="1:4" hidden="1">
      <c r="A60" s="490">
        <v>40202</v>
      </c>
      <c r="B60" s="245" t="s">
        <v>1036</v>
      </c>
      <c r="C60" s="245">
        <v>750</v>
      </c>
      <c r="D60" s="491" t="s">
        <v>418</v>
      </c>
    </row>
    <row r="61" spans="1:4" hidden="1">
      <c r="A61" s="490">
        <v>40593</v>
      </c>
      <c r="B61" s="245" t="s">
        <v>1036</v>
      </c>
      <c r="C61" s="245">
        <v>750</v>
      </c>
      <c r="D61" s="491" t="s">
        <v>413</v>
      </c>
    </row>
    <row r="62" spans="1:4" hidden="1">
      <c r="A62" s="490">
        <v>40593</v>
      </c>
      <c r="B62" s="245" t="s">
        <v>1043</v>
      </c>
      <c r="C62" s="245">
        <v>750</v>
      </c>
      <c r="D62" s="491" t="s">
        <v>263</v>
      </c>
    </row>
    <row r="63" spans="1:4" hidden="1">
      <c r="A63" s="490">
        <v>40202</v>
      </c>
      <c r="B63" s="245" t="s">
        <v>1037</v>
      </c>
      <c r="C63" s="245">
        <v>750</v>
      </c>
      <c r="D63" s="491" t="s">
        <v>417</v>
      </c>
    </row>
    <row r="64" spans="1:4" hidden="1">
      <c r="A64" s="490">
        <v>40593</v>
      </c>
      <c r="B64" s="245" t="s">
        <v>1037</v>
      </c>
      <c r="C64" s="245">
        <v>750</v>
      </c>
      <c r="D64" s="491" t="s">
        <v>414</v>
      </c>
    </row>
    <row r="65" spans="1:4" hidden="1">
      <c r="A65" s="490">
        <v>39900</v>
      </c>
      <c r="B65" s="245" t="s">
        <v>1041</v>
      </c>
      <c r="C65" s="245">
        <v>750</v>
      </c>
      <c r="D65" s="491" t="s">
        <v>263</v>
      </c>
    </row>
    <row r="66" spans="1:4" hidden="1">
      <c r="A66" s="490">
        <v>40661</v>
      </c>
      <c r="B66" s="245" t="s">
        <v>1041</v>
      </c>
      <c r="C66" s="245">
        <v>750</v>
      </c>
      <c r="D66" s="491" t="s">
        <v>431</v>
      </c>
    </row>
    <row r="67" spans="1:4" hidden="1">
      <c r="A67" s="490">
        <v>39538</v>
      </c>
      <c r="B67" s="245" t="s">
        <v>1034</v>
      </c>
      <c r="C67" s="245">
        <v>900</v>
      </c>
      <c r="D67" s="491" t="s">
        <v>428</v>
      </c>
    </row>
    <row r="68" spans="1:4" hidden="1">
      <c r="A68" s="490">
        <v>39853</v>
      </c>
      <c r="B68" s="245" t="s">
        <v>1034</v>
      </c>
      <c r="C68" s="245">
        <v>900</v>
      </c>
      <c r="D68" s="491" t="s">
        <v>413</v>
      </c>
    </row>
    <row r="69" spans="1:4" hidden="1">
      <c r="A69" s="490">
        <v>39853</v>
      </c>
      <c r="B69" s="245" t="s">
        <v>1035</v>
      </c>
      <c r="C69" s="245">
        <v>900</v>
      </c>
      <c r="D69" s="491" t="s">
        <v>414</v>
      </c>
    </row>
    <row r="70" spans="1:4" hidden="1">
      <c r="A70" s="490">
        <v>39853</v>
      </c>
      <c r="B70" s="245" t="s">
        <v>1036</v>
      </c>
      <c r="C70" s="245">
        <v>900</v>
      </c>
      <c r="D70" s="491" t="s">
        <v>263</v>
      </c>
    </row>
    <row r="71" spans="1:4" hidden="1">
      <c r="A71" s="490">
        <v>39538</v>
      </c>
      <c r="B71" s="245" t="s">
        <v>1037</v>
      </c>
      <c r="C71" s="245">
        <v>900</v>
      </c>
      <c r="D71" s="491" t="s">
        <v>430</v>
      </c>
    </row>
    <row r="72" spans="1:4" hidden="1">
      <c r="A72" s="490">
        <v>39853</v>
      </c>
      <c r="B72" s="245" t="s">
        <v>1037</v>
      </c>
      <c r="C72" s="245">
        <v>900</v>
      </c>
      <c r="D72" s="491" t="s">
        <v>412</v>
      </c>
    </row>
    <row r="73" spans="1:4" hidden="1">
      <c r="A73" s="490">
        <v>40056</v>
      </c>
      <c r="B73" s="245" t="s">
        <v>1034</v>
      </c>
      <c r="C73" s="245">
        <v>1000</v>
      </c>
      <c r="D73" s="491" t="s">
        <v>429</v>
      </c>
    </row>
    <row r="74" spans="1:4" hidden="1">
      <c r="A74" s="490">
        <v>40056</v>
      </c>
      <c r="B74" s="245" t="s">
        <v>1035</v>
      </c>
      <c r="C74" s="245">
        <v>1000</v>
      </c>
      <c r="D74" s="491" t="s">
        <v>428</v>
      </c>
    </row>
    <row r="75" spans="1:4">
      <c r="A75" s="490">
        <v>41020</v>
      </c>
      <c r="B75" s="245" t="s">
        <v>1038</v>
      </c>
      <c r="C75" s="245">
        <v>1000</v>
      </c>
      <c r="D75" s="491" t="s">
        <v>261</v>
      </c>
    </row>
    <row r="76" spans="1:4" hidden="1">
      <c r="A76" s="490">
        <v>41020</v>
      </c>
      <c r="B76" s="245" t="s">
        <v>1042</v>
      </c>
      <c r="C76" s="245">
        <v>1000</v>
      </c>
      <c r="D76" s="491" t="s">
        <v>424</v>
      </c>
    </row>
    <row r="77" spans="1:4" hidden="1">
      <c r="A77" s="490">
        <v>41020</v>
      </c>
      <c r="B77" s="245" t="s">
        <v>1039</v>
      </c>
      <c r="C77" s="245">
        <v>1000</v>
      </c>
      <c r="D77" s="491" t="s">
        <v>426</v>
      </c>
    </row>
    <row r="78" spans="1:4" hidden="1">
      <c r="A78" s="490">
        <v>40228</v>
      </c>
      <c r="B78" s="245" t="s">
        <v>1040</v>
      </c>
      <c r="C78" s="245">
        <v>1000</v>
      </c>
      <c r="D78" s="491" t="s">
        <v>420</v>
      </c>
    </row>
    <row r="79" spans="1:4" hidden="1">
      <c r="A79" s="490">
        <v>40056</v>
      </c>
      <c r="B79" s="245" t="s">
        <v>1036</v>
      </c>
      <c r="C79" s="245">
        <v>1000</v>
      </c>
      <c r="D79" s="491" t="s">
        <v>431</v>
      </c>
    </row>
    <row r="80" spans="1:4" hidden="1">
      <c r="A80" s="490">
        <v>40228</v>
      </c>
      <c r="B80" s="245" t="s">
        <v>1036</v>
      </c>
      <c r="C80" s="245">
        <v>1000</v>
      </c>
      <c r="D80" s="491" t="s">
        <v>421</v>
      </c>
    </row>
    <row r="81" spans="1:4" hidden="1">
      <c r="A81" s="490">
        <v>40228</v>
      </c>
      <c r="B81" s="245" t="s">
        <v>1043</v>
      </c>
      <c r="C81" s="245">
        <v>1000</v>
      </c>
      <c r="D81" s="491" t="s">
        <v>422</v>
      </c>
    </row>
    <row r="82" spans="1:4" hidden="1">
      <c r="A82" s="490">
        <v>40056</v>
      </c>
      <c r="B82" s="245" t="s">
        <v>1037</v>
      </c>
      <c r="C82" s="245">
        <v>1000</v>
      </c>
      <c r="D82" s="491" t="s">
        <v>430</v>
      </c>
    </row>
    <row r="83" spans="1:4" hidden="1">
      <c r="A83" s="490">
        <v>40228</v>
      </c>
      <c r="B83" s="245" t="s">
        <v>1037</v>
      </c>
      <c r="C83" s="245">
        <v>1000</v>
      </c>
      <c r="D83" s="491" t="s">
        <v>419</v>
      </c>
    </row>
    <row r="84" spans="1:4" hidden="1">
      <c r="A84" s="490">
        <v>41020</v>
      </c>
      <c r="B84" s="245" t="s">
        <v>1041</v>
      </c>
      <c r="C84" s="245">
        <v>1000</v>
      </c>
      <c r="D84" s="491" t="s">
        <v>427</v>
      </c>
    </row>
    <row r="85" spans="1:4" hidden="1">
      <c r="A85" s="490">
        <v>40230</v>
      </c>
      <c r="B85" s="245" t="s">
        <v>1034</v>
      </c>
      <c r="C85" s="245">
        <v>1050</v>
      </c>
      <c r="D85" s="491" t="s">
        <v>422</v>
      </c>
    </row>
    <row r="86" spans="1:4" hidden="1">
      <c r="A86" s="490">
        <v>40230</v>
      </c>
      <c r="B86" s="245" t="s">
        <v>1035</v>
      </c>
      <c r="C86" s="245">
        <v>1050</v>
      </c>
      <c r="D86" s="491" t="s">
        <v>420</v>
      </c>
    </row>
    <row r="87" spans="1:4" hidden="1">
      <c r="A87" s="490">
        <v>40230</v>
      </c>
      <c r="B87" s="245" t="s">
        <v>1038</v>
      </c>
      <c r="C87" s="245">
        <v>1050</v>
      </c>
      <c r="D87" s="491" t="s">
        <v>419</v>
      </c>
    </row>
    <row r="88" spans="1:4" hidden="1">
      <c r="A88" s="490">
        <v>40230</v>
      </c>
      <c r="B88" s="245" t="s">
        <v>1041</v>
      </c>
      <c r="C88" s="245">
        <v>1050</v>
      </c>
      <c r="D88" s="491" t="s">
        <v>421</v>
      </c>
    </row>
    <row r="89" spans="1:4" hidden="1">
      <c r="A89" s="490">
        <v>39979</v>
      </c>
      <c r="B89" s="245" t="s">
        <v>1034</v>
      </c>
      <c r="C89" s="245">
        <v>1250</v>
      </c>
      <c r="D89" s="491" t="s">
        <v>431</v>
      </c>
    </row>
    <row r="90" spans="1:4" hidden="1">
      <c r="A90" s="490">
        <v>40284</v>
      </c>
      <c r="B90" s="245" t="s">
        <v>1034</v>
      </c>
      <c r="C90" s="245">
        <v>1250</v>
      </c>
      <c r="D90" s="491" t="s">
        <v>263</v>
      </c>
    </row>
    <row r="91" spans="1:4" hidden="1">
      <c r="A91" s="490">
        <v>39979</v>
      </c>
      <c r="B91" s="245" t="s">
        <v>1035</v>
      </c>
      <c r="C91" s="245">
        <v>1250</v>
      </c>
      <c r="D91" s="491" t="s">
        <v>430</v>
      </c>
    </row>
    <row r="92" spans="1:4" hidden="1">
      <c r="A92" s="490">
        <v>40284</v>
      </c>
      <c r="B92" s="245" t="s">
        <v>1035</v>
      </c>
      <c r="C92" s="245">
        <v>1250</v>
      </c>
      <c r="D92" s="491" t="s">
        <v>412</v>
      </c>
    </row>
    <row r="93" spans="1:4" hidden="1">
      <c r="A93" s="490">
        <v>39979</v>
      </c>
      <c r="B93" s="245" t="s">
        <v>1038</v>
      </c>
      <c r="C93" s="245">
        <v>1250</v>
      </c>
      <c r="D93" s="491" t="s">
        <v>428</v>
      </c>
    </row>
    <row r="94" spans="1:4" hidden="1">
      <c r="A94" s="490">
        <v>40284</v>
      </c>
      <c r="B94" s="245" t="s">
        <v>1038</v>
      </c>
      <c r="C94" s="245">
        <v>1250</v>
      </c>
      <c r="D94" s="491" t="s">
        <v>414</v>
      </c>
    </row>
    <row r="95" spans="1:4" hidden="1">
      <c r="A95" s="490">
        <v>39538</v>
      </c>
      <c r="B95" s="245" t="s">
        <v>1042</v>
      </c>
      <c r="C95" s="245">
        <v>1250</v>
      </c>
      <c r="D95" s="491" t="s">
        <v>261</v>
      </c>
    </row>
    <row r="96" spans="1:4" hidden="1">
      <c r="A96" s="490">
        <v>39538</v>
      </c>
      <c r="B96" s="245" t="s">
        <v>1039</v>
      </c>
      <c r="C96" s="245">
        <v>1250</v>
      </c>
      <c r="D96" s="491" t="s">
        <v>427</v>
      </c>
    </row>
    <row r="97" spans="1:4" hidden="1">
      <c r="A97" s="490">
        <v>39538</v>
      </c>
      <c r="B97" s="245" t="s">
        <v>1040</v>
      </c>
      <c r="C97" s="245">
        <v>1250</v>
      </c>
      <c r="D97" s="491" t="s">
        <v>424</v>
      </c>
    </row>
    <row r="98" spans="1:4" hidden="1">
      <c r="A98" s="490">
        <v>39538</v>
      </c>
      <c r="B98" s="245" t="s">
        <v>1043</v>
      </c>
      <c r="C98" s="245">
        <v>1250</v>
      </c>
      <c r="D98" s="491" t="s">
        <v>426</v>
      </c>
    </row>
    <row r="99" spans="1:4" hidden="1">
      <c r="A99" s="490">
        <v>39979</v>
      </c>
      <c r="B99" s="245" t="s">
        <v>1041</v>
      </c>
      <c r="C99" s="245">
        <v>1250</v>
      </c>
      <c r="D99" s="491" t="s">
        <v>429</v>
      </c>
    </row>
    <row r="100" spans="1:4" hidden="1">
      <c r="A100" s="490">
        <v>40284</v>
      </c>
      <c r="B100" s="245" t="s">
        <v>1041</v>
      </c>
      <c r="C100" s="245">
        <v>1250</v>
      </c>
      <c r="D100" s="491" t="s">
        <v>413</v>
      </c>
    </row>
    <row r="101" spans="1:4" hidden="1">
      <c r="A101" s="490">
        <v>40515</v>
      </c>
      <c r="B101" s="245" t="s">
        <v>1040</v>
      </c>
      <c r="C101" s="245">
        <v>1500</v>
      </c>
      <c r="D101" s="491" t="s">
        <v>261</v>
      </c>
    </row>
    <row r="102" spans="1:4" hidden="1">
      <c r="A102" s="490">
        <v>40515</v>
      </c>
      <c r="B102" s="245" t="s">
        <v>1036</v>
      </c>
      <c r="C102" s="245">
        <v>1500</v>
      </c>
      <c r="D102" s="491" t="s">
        <v>426</v>
      </c>
    </row>
    <row r="103" spans="1:4" hidden="1">
      <c r="A103" s="490">
        <v>40515</v>
      </c>
      <c r="B103" s="245" t="s">
        <v>1043</v>
      </c>
      <c r="C103" s="245">
        <v>1500</v>
      </c>
      <c r="D103" s="491" t="s">
        <v>427</v>
      </c>
    </row>
    <row r="104" spans="1:4" hidden="1">
      <c r="A104" s="490">
        <v>40515</v>
      </c>
      <c r="B104" s="245" t="s">
        <v>1037</v>
      </c>
      <c r="C104" s="245">
        <v>1500</v>
      </c>
      <c r="D104" s="491" t="s">
        <v>424</v>
      </c>
    </row>
    <row r="105" spans="1:4" hidden="1">
      <c r="A105" s="490">
        <v>39824</v>
      </c>
      <c r="B105" s="245" t="s">
        <v>1042</v>
      </c>
      <c r="C105" s="245">
        <v>2500</v>
      </c>
      <c r="D105" s="491" t="s">
        <v>261</v>
      </c>
    </row>
    <row r="106" spans="1:4" hidden="1">
      <c r="A106" s="490">
        <v>39824</v>
      </c>
      <c r="B106" s="245" t="s">
        <v>1039</v>
      </c>
      <c r="C106" s="245">
        <v>2500</v>
      </c>
      <c r="D106" s="491" t="s">
        <v>427</v>
      </c>
    </row>
    <row r="107" spans="1:4" hidden="1">
      <c r="A107" s="490">
        <v>39824</v>
      </c>
      <c r="B107" s="245" t="s">
        <v>1040</v>
      </c>
      <c r="C107" s="245">
        <v>2500</v>
      </c>
      <c r="D107" s="491" t="s">
        <v>424</v>
      </c>
    </row>
    <row r="108" spans="1:4" hidden="1">
      <c r="A108" s="490">
        <v>39824</v>
      </c>
      <c r="B108" s="245" t="s">
        <v>1043</v>
      </c>
      <c r="C108" s="245">
        <v>2500</v>
      </c>
      <c r="D108" s="491" t="s">
        <v>426</v>
      </c>
    </row>
    <row r="109" spans="1:4" hidden="1">
      <c r="A109" s="490">
        <v>39820</v>
      </c>
      <c r="B109" s="245" t="s">
        <v>1034</v>
      </c>
      <c r="C109" s="245">
        <v>3300</v>
      </c>
      <c r="D109" s="491" t="s">
        <v>435</v>
      </c>
    </row>
    <row r="110" spans="1:4" hidden="1">
      <c r="A110" s="490">
        <v>39820</v>
      </c>
      <c r="B110" s="245" t="s">
        <v>1035</v>
      </c>
      <c r="C110" s="245">
        <v>3300</v>
      </c>
      <c r="D110" s="491" t="s">
        <v>433</v>
      </c>
    </row>
    <row r="111" spans="1:4" hidden="1">
      <c r="A111" s="490">
        <v>39820</v>
      </c>
      <c r="B111" s="245" t="s">
        <v>1038</v>
      </c>
      <c r="C111" s="245">
        <v>3300</v>
      </c>
      <c r="D111" s="491" t="s">
        <v>434</v>
      </c>
    </row>
    <row r="112" spans="1:4" hidden="1">
      <c r="A112" s="490">
        <v>39820</v>
      </c>
      <c r="B112" s="245" t="s">
        <v>1041</v>
      </c>
      <c r="C112" s="245">
        <v>3300</v>
      </c>
      <c r="D112" s="491" t="s">
        <v>432</v>
      </c>
    </row>
    <row r="113" spans="1:4" hidden="1">
      <c r="A113" s="490">
        <v>39540</v>
      </c>
      <c r="B113" s="245" t="s">
        <v>1042</v>
      </c>
      <c r="C113" s="245">
        <v>3750</v>
      </c>
      <c r="D113" s="491" t="s">
        <v>433</v>
      </c>
    </row>
    <row r="114" spans="1:4" hidden="1">
      <c r="A114" s="490">
        <v>39540</v>
      </c>
      <c r="B114" s="245" t="s">
        <v>1039</v>
      </c>
      <c r="C114" s="245">
        <v>3750</v>
      </c>
      <c r="D114" s="491" t="s">
        <v>435</v>
      </c>
    </row>
    <row r="115" spans="1:4" hidden="1">
      <c r="A115" s="490">
        <v>39540</v>
      </c>
      <c r="B115" s="245" t="s">
        <v>1040</v>
      </c>
      <c r="C115" s="245">
        <v>3750</v>
      </c>
      <c r="D115" s="491" t="s">
        <v>434</v>
      </c>
    </row>
    <row r="116" spans="1:4" hidden="1">
      <c r="A116" s="490">
        <v>39540</v>
      </c>
      <c r="B116" s="245" t="s">
        <v>1043</v>
      </c>
      <c r="C116" s="245">
        <v>3750</v>
      </c>
      <c r="D116" s="491" t="s">
        <v>432</v>
      </c>
    </row>
    <row r="117" spans="1:4" hidden="1">
      <c r="A117" s="490">
        <v>39471</v>
      </c>
      <c r="B117" s="245" t="s">
        <v>1042</v>
      </c>
      <c r="C117" s="245">
        <v>5000</v>
      </c>
      <c r="D117" s="491" t="s">
        <v>412</v>
      </c>
    </row>
    <row r="118" spans="1:4" hidden="1">
      <c r="A118" s="490">
        <v>39471</v>
      </c>
      <c r="B118" s="245" t="s">
        <v>1039</v>
      </c>
      <c r="C118" s="245">
        <v>5000</v>
      </c>
      <c r="D118" s="491" t="s">
        <v>263</v>
      </c>
    </row>
    <row r="119" spans="1:4" hidden="1">
      <c r="A119" s="490">
        <v>39471</v>
      </c>
      <c r="B119" s="245" t="s">
        <v>1040</v>
      </c>
      <c r="C119" s="245">
        <v>5000</v>
      </c>
      <c r="D119" s="491" t="s">
        <v>414</v>
      </c>
    </row>
    <row r="120" spans="1:4" hidden="1">
      <c r="A120" s="490">
        <v>39471</v>
      </c>
      <c r="B120" s="245" t="s">
        <v>1043</v>
      </c>
      <c r="C120" s="245">
        <v>5000</v>
      </c>
      <c r="D120" s="491" t="s">
        <v>413</v>
      </c>
    </row>
    <row r="121" spans="1:4" hidden="1">
      <c r="A121" s="490">
        <v>40421</v>
      </c>
      <c r="B121" s="245" t="s">
        <v>1034</v>
      </c>
      <c r="C121" s="245">
        <v>6250</v>
      </c>
      <c r="D121" s="491" t="s">
        <v>264</v>
      </c>
    </row>
    <row r="122" spans="1:4" hidden="1">
      <c r="A122" s="490">
        <v>40421</v>
      </c>
      <c r="B122" s="245" t="s">
        <v>1035</v>
      </c>
      <c r="C122" s="245">
        <v>6250</v>
      </c>
      <c r="D122" s="491" t="s">
        <v>416</v>
      </c>
    </row>
    <row r="123" spans="1:4" hidden="1">
      <c r="A123" s="490">
        <v>40421</v>
      </c>
      <c r="B123" s="245" t="s">
        <v>1036</v>
      </c>
      <c r="C123" s="245">
        <v>6250</v>
      </c>
      <c r="D123" s="491" t="s">
        <v>418</v>
      </c>
    </row>
    <row r="124" spans="1:4" hidden="1">
      <c r="A124" s="490">
        <v>40421</v>
      </c>
      <c r="B124" s="245" t="s">
        <v>1037</v>
      </c>
      <c r="C124" s="245">
        <v>6250</v>
      </c>
      <c r="D124" s="491" t="s">
        <v>417</v>
      </c>
    </row>
    <row r="125" spans="1:4" hidden="1">
      <c r="A125" s="490">
        <v>39539</v>
      </c>
      <c r="B125" s="245" t="s">
        <v>1038</v>
      </c>
      <c r="C125" s="245">
        <v>6500</v>
      </c>
      <c r="D125" s="491" t="s">
        <v>430</v>
      </c>
    </row>
    <row r="126" spans="1:4" hidden="1">
      <c r="A126" s="490">
        <v>39539</v>
      </c>
      <c r="B126" s="245" t="s">
        <v>1042</v>
      </c>
      <c r="C126" s="245">
        <v>6500</v>
      </c>
      <c r="D126" s="491" t="s">
        <v>428</v>
      </c>
    </row>
    <row r="127" spans="1:4" hidden="1">
      <c r="A127" s="490">
        <v>39539</v>
      </c>
      <c r="B127" s="245" t="s">
        <v>1039</v>
      </c>
      <c r="C127" s="245">
        <v>6500</v>
      </c>
      <c r="D127" s="491" t="s">
        <v>429</v>
      </c>
    </row>
    <row r="128" spans="1:4" hidden="1">
      <c r="A128" s="490">
        <v>39539</v>
      </c>
      <c r="B128" s="245" t="s">
        <v>1041</v>
      </c>
      <c r="C128" s="245">
        <v>6500</v>
      </c>
      <c r="D128" s="491" t="s">
        <v>431</v>
      </c>
    </row>
    <row r="129" spans="1:4" hidden="1">
      <c r="A129" s="490">
        <v>39538</v>
      </c>
      <c r="B129" s="245" t="s">
        <v>1035</v>
      </c>
      <c r="C129" s="245">
        <v>6600</v>
      </c>
      <c r="D129" s="491" t="s">
        <v>431</v>
      </c>
    </row>
    <row r="130" spans="1:4" hidden="1">
      <c r="A130" s="490">
        <v>39538</v>
      </c>
      <c r="B130" s="245" t="s">
        <v>1038</v>
      </c>
      <c r="C130" s="245">
        <v>6600</v>
      </c>
      <c r="D130" s="491" t="s">
        <v>428</v>
      </c>
    </row>
    <row r="131" spans="1:4" hidden="1">
      <c r="A131" s="490">
        <v>40471</v>
      </c>
      <c r="B131" s="245" t="s">
        <v>1038</v>
      </c>
      <c r="C131" s="245">
        <v>6600</v>
      </c>
      <c r="D131" s="491" t="s">
        <v>420</v>
      </c>
    </row>
    <row r="132" spans="1:4" hidden="1">
      <c r="A132" s="490">
        <v>40471</v>
      </c>
      <c r="B132" s="245" t="s">
        <v>1042</v>
      </c>
      <c r="C132" s="245">
        <v>6600</v>
      </c>
      <c r="D132" s="491" t="s">
        <v>419</v>
      </c>
    </row>
    <row r="133" spans="1:4" hidden="1">
      <c r="A133" s="490">
        <v>40471</v>
      </c>
      <c r="B133" s="245" t="s">
        <v>1039</v>
      </c>
      <c r="C133" s="245">
        <v>6600</v>
      </c>
      <c r="D133" s="491" t="s">
        <v>421</v>
      </c>
    </row>
    <row r="134" spans="1:4">
      <c r="A134" s="490">
        <v>40673</v>
      </c>
      <c r="B134" s="245" t="s">
        <v>1040</v>
      </c>
      <c r="C134" s="245">
        <v>6600</v>
      </c>
      <c r="D134" s="491" t="s">
        <v>420</v>
      </c>
    </row>
    <row r="135" spans="1:4" hidden="1">
      <c r="A135" s="490">
        <v>39538</v>
      </c>
      <c r="B135" s="245" t="s">
        <v>1036</v>
      </c>
      <c r="C135" s="245">
        <v>6600</v>
      </c>
      <c r="D135" s="491" t="s">
        <v>430</v>
      </c>
    </row>
    <row r="136" spans="1:4" hidden="1">
      <c r="A136" s="490">
        <v>40673</v>
      </c>
      <c r="B136" s="245" t="s">
        <v>1036</v>
      </c>
      <c r="C136" s="245">
        <v>6600</v>
      </c>
      <c r="D136" s="491" t="s">
        <v>421</v>
      </c>
    </row>
    <row r="137" spans="1:4" hidden="1">
      <c r="A137" s="490">
        <v>40673</v>
      </c>
      <c r="B137" s="245" t="s">
        <v>1043</v>
      </c>
      <c r="C137" s="245">
        <v>6600</v>
      </c>
      <c r="D137" s="491" t="s">
        <v>422</v>
      </c>
    </row>
    <row r="138" spans="1:4" hidden="1">
      <c r="A138" s="490">
        <v>40673</v>
      </c>
      <c r="B138" s="245" t="s">
        <v>1037</v>
      </c>
      <c r="C138" s="245">
        <v>6600</v>
      </c>
      <c r="D138" s="491" t="s">
        <v>419</v>
      </c>
    </row>
    <row r="139" spans="1:4" hidden="1">
      <c r="A139" s="490">
        <v>39538</v>
      </c>
      <c r="B139" s="245" t="s">
        <v>1041</v>
      </c>
      <c r="C139" s="245">
        <v>6600</v>
      </c>
      <c r="D139" s="491" t="s">
        <v>429</v>
      </c>
    </row>
    <row r="140" spans="1:4" hidden="1">
      <c r="A140" s="490">
        <v>40471</v>
      </c>
      <c r="B140" s="245" t="s">
        <v>1041</v>
      </c>
      <c r="C140" s="245">
        <v>6600</v>
      </c>
      <c r="D140" s="491" t="s">
        <v>422</v>
      </c>
    </row>
    <row r="141" spans="1:4" hidden="1">
      <c r="A141" s="490">
        <v>40286</v>
      </c>
      <c r="B141" s="245" t="s">
        <v>1034</v>
      </c>
      <c r="C141" s="245">
        <v>7250</v>
      </c>
      <c r="D141" s="491" t="s">
        <v>426</v>
      </c>
    </row>
    <row r="142" spans="1:4" hidden="1">
      <c r="A142" s="490">
        <v>40522</v>
      </c>
      <c r="B142" s="245" t="s">
        <v>1034</v>
      </c>
      <c r="C142" s="245">
        <v>7250</v>
      </c>
      <c r="D142" s="491" t="s">
        <v>421</v>
      </c>
    </row>
    <row r="143" spans="1:4" hidden="1">
      <c r="A143" s="490">
        <v>40286</v>
      </c>
      <c r="B143" s="245" t="s">
        <v>1035</v>
      </c>
      <c r="C143" s="245">
        <v>7250</v>
      </c>
      <c r="D143" s="491" t="s">
        <v>424</v>
      </c>
    </row>
    <row r="144" spans="1:4" hidden="1">
      <c r="A144" s="490">
        <v>40522</v>
      </c>
      <c r="B144" s="245" t="s">
        <v>1035</v>
      </c>
      <c r="C144" s="245">
        <v>7250</v>
      </c>
      <c r="D144" s="491" t="s">
        <v>419</v>
      </c>
    </row>
    <row r="145" spans="1:4" hidden="1">
      <c r="A145" s="490">
        <v>40259</v>
      </c>
      <c r="B145" s="245" t="s">
        <v>1040</v>
      </c>
      <c r="C145" s="245">
        <v>7250</v>
      </c>
      <c r="D145" s="491" t="s">
        <v>417</v>
      </c>
    </row>
    <row r="146" spans="1:4" hidden="1">
      <c r="A146" s="490">
        <v>40259</v>
      </c>
      <c r="B146" s="245" t="s">
        <v>1036</v>
      </c>
      <c r="C146" s="245">
        <v>7250</v>
      </c>
      <c r="D146" s="491" t="s">
        <v>264</v>
      </c>
    </row>
    <row r="147" spans="1:4" hidden="1">
      <c r="A147" s="490">
        <v>40286</v>
      </c>
      <c r="B147" s="245" t="s">
        <v>1036</v>
      </c>
      <c r="C147" s="245">
        <v>7250</v>
      </c>
      <c r="D147" s="491" t="s">
        <v>427</v>
      </c>
    </row>
    <row r="148" spans="1:4" hidden="1">
      <c r="A148" s="490">
        <v>40522</v>
      </c>
      <c r="B148" s="245" t="s">
        <v>1036</v>
      </c>
      <c r="C148" s="245">
        <v>7250</v>
      </c>
      <c r="D148" s="491" t="s">
        <v>422</v>
      </c>
    </row>
    <row r="149" spans="1:4" hidden="1">
      <c r="A149" s="490">
        <v>40259</v>
      </c>
      <c r="B149" s="245" t="s">
        <v>1043</v>
      </c>
      <c r="C149" s="245">
        <v>7250</v>
      </c>
      <c r="D149" s="491" t="s">
        <v>418</v>
      </c>
    </row>
    <row r="150" spans="1:4" hidden="1">
      <c r="A150" s="490">
        <v>40259</v>
      </c>
      <c r="B150" s="245" t="s">
        <v>1037</v>
      </c>
      <c r="C150" s="245">
        <v>7250</v>
      </c>
      <c r="D150" s="491" t="s">
        <v>416</v>
      </c>
    </row>
    <row r="151" spans="1:4" hidden="1">
      <c r="A151" s="490">
        <v>40286</v>
      </c>
      <c r="B151" s="245" t="s">
        <v>1037</v>
      </c>
      <c r="C151" s="245">
        <v>7250</v>
      </c>
      <c r="D151" s="491" t="s">
        <v>261</v>
      </c>
    </row>
    <row r="152" spans="1:4" hidden="1">
      <c r="A152" s="490">
        <v>40522</v>
      </c>
      <c r="B152" s="245" t="s">
        <v>1037</v>
      </c>
      <c r="C152" s="245">
        <v>7250</v>
      </c>
      <c r="D152" s="491" t="s">
        <v>420</v>
      </c>
    </row>
    <row r="153" spans="1:4" hidden="1">
      <c r="A153" s="490">
        <v>39540</v>
      </c>
      <c r="B153" s="245" t="s">
        <v>1035</v>
      </c>
      <c r="C153" s="245">
        <v>7500</v>
      </c>
      <c r="D153" s="491" t="s">
        <v>422</v>
      </c>
    </row>
    <row r="154" spans="1:4" hidden="1">
      <c r="A154" s="490">
        <v>39540</v>
      </c>
      <c r="B154" s="245" t="s">
        <v>1038</v>
      </c>
      <c r="C154" s="245">
        <v>7500</v>
      </c>
      <c r="D154" s="491" t="s">
        <v>419</v>
      </c>
    </row>
    <row r="155" spans="1:4" hidden="1">
      <c r="A155" s="490">
        <v>39540</v>
      </c>
      <c r="B155" s="245" t="s">
        <v>1042</v>
      </c>
      <c r="C155" s="245">
        <v>7500</v>
      </c>
      <c r="D155" s="491" t="s">
        <v>421</v>
      </c>
    </row>
    <row r="156" spans="1:4" hidden="1">
      <c r="A156" s="490">
        <v>39540</v>
      </c>
      <c r="B156" s="245" t="s">
        <v>1037</v>
      </c>
      <c r="C156" s="245">
        <v>7500</v>
      </c>
      <c r="D156" s="491" t="s">
        <v>420</v>
      </c>
    </row>
    <row r="157" spans="1:4" hidden="1">
      <c r="A157" s="490">
        <v>40232</v>
      </c>
      <c r="B157" s="245" t="s">
        <v>1042</v>
      </c>
      <c r="C157" s="245">
        <v>9800</v>
      </c>
      <c r="D157" s="491" t="s">
        <v>412</v>
      </c>
    </row>
    <row r="158" spans="1:4" hidden="1">
      <c r="A158" s="490">
        <v>40232</v>
      </c>
      <c r="B158" s="245" t="s">
        <v>1039</v>
      </c>
      <c r="C158" s="245">
        <v>9800</v>
      </c>
      <c r="D158" s="491" t="s">
        <v>263</v>
      </c>
    </row>
    <row r="159" spans="1:4" hidden="1">
      <c r="A159" s="490">
        <v>40232</v>
      </c>
      <c r="B159" s="245" t="s">
        <v>1040</v>
      </c>
      <c r="C159" s="245">
        <v>9800</v>
      </c>
      <c r="D159" s="491" t="s">
        <v>414</v>
      </c>
    </row>
    <row r="160" spans="1:4" hidden="1">
      <c r="A160" s="490">
        <v>40232</v>
      </c>
      <c r="B160" s="245" t="s">
        <v>1043</v>
      </c>
      <c r="C160" s="245">
        <v>9800</v>
      </c>
      <c r="D160" s="491" t="s">
        <v>413</v>
      </c>
    </row>
    <row r="161" spans="1:4" hidden="1">
      <c r="A161" s="490">
        <v>40414</v>
      </c>
      <c r="B161" s="245" t="s">
        <v>1034</v>
      </c>
      <c r="C161" s="245">
        <v>9900</v>
      </c>
      <c r="D161" s="491" t="s">
        <v>417</v>
      </c>
    </row>
    <row r="162" spans="1:4" hidden="1">
      <c r="A162" s="490">
        <v>40202</v>
      </c>
      <c r="B162" s="245" t="s">
        <v>1038</v>
      </c>
      <c r="C162" s="245">
        <v>9900</v>
      </c>
      <c r="D162" s="491" t="s">
        <v>412</v>
      </c>
    </row>
    <row r="163" spans="1:4" hidden="1">
      <c r="A163" s="490">
        <v>40202</v>
      </c>
      <c r="B163" s="245" t="s">
        <v>1042</v>
      </c>
      <c r="C163" s="245">
        <v>9900</v>
      </c>
      <c r="D163" s="491" t="s">
        <v>414</v>
      </c>
    </row>
    <row r="164" spans="1:4" hidden="1">
      <c r="A164" s="490">
        <v>40202</v>
      </c>
      <c r="B164" s="245" t="s">
        <v>1039</v>
      </c>
      <c r="C164" s="245">
        <v>9900</v>
      </c>
      <c r="D164" s="491" t="s">
        <v>413</v>
      </c>
    </row>
    <row r="165" spans="1:4" hidden="1">
      <c r="A165" s="490">
        <v>40414</v>
      </c>
      <c r="B165" s="245" t="s">
        <v>1039</v>
      </c>
      <c r="C165" s="245">
        <v>9900</v>
      </c>
      <c r="D165" s="491" t="s">
        <v>416</v>
      </c>
    </row>
    <row r="166" spans="1:4" hidden="1">
      <c r="A166" s="490">
        <v>40414</v>
      </c>
      <c r="B166" s="245" t="s">
        <v>1043</v>
      </c>
      <c r="C166" s="245">
        <v>9900</v>
      </c>
      <c r="D166" s="491" t="s">
        <v>264</v>
      </c>
    </row>
    <row r="167" spans="1:4" hidden="1">
      <c r="A167" s="490">
        <v>40202</v>
      </c>
      <c r="B167" s="245" t="s">
        <v>1041</v>
      </c>
      <c r="C167" s="245">
        <v>9900</v>
      </c>
      <c r="D167" s="491" t="s">
        <v>263</v>
      </c>
    </row>
    <row r="168" spans="1:4" hidden="1">
      <c r="A168" s="490">
        <v>40414</v>
      </c>
      <c r="B168" s="245" t="s">
        <v>1041</v>
      </c>
      <c r="C168" s="245">
        <v>9900</v>
      </c>
      <c r="D168" s="491" t="s">
        <v>418</v>
      </c>
    </row>
    <row r="169" spans="1:4" hidden="1">
      <c r="A169" s="490">
        <v>40109</v>
      </c>
      <c r="B169" s="245" t="s">
        <v>1040</v>
      </c>
      <c r="C169" s="245">
        <v>10000</v>
      </c>
      <c r="D169" s="491" t="s">
        <v>412</v>
      </c>
    </row>
    <row r="170" spans="1:4" hidden="1">
      <c r="A170" s="490">
        <v>40109</v>
      </c>
      <c r="B170" s="245" t="s">
        <v>1036</v>
      </c>
      <c r="C170" s="245">
        <v>10000</v>
      </c>
      <c r="D170" s="491" t="s">
        <v>413</v>
      </c>
    </row>
    <row r="171" spans="1:4" hidden="1">
      <c r="A171" s="490">
        <v>40109</v>
      </c>
      <c r="B171" s="245" t="s">
        <v>1043</v>
      </c>
      <c r="C171" s="245">
        <v>10000</v>
      </c>
      <c r="D171" s="491" t="s">
        <v>263</v>
      </c>
    </row>
    <row r="172" spans="1:4" hidden="1">
      <c r="A172" s="490">
        <v>40109</v>
      </c>
      <c r="B172" s="245" t="s">
        <v>1037</v>
      </c>
      <c r="C172" s="245">
        <v>10000</v>
      </c>
      <c r="D172" s="491" t="s">
        <v>414</v>
      </c>
    </row>
    <row r="173" spans="1:4" hidden="1">
      <c r="A173" s="490">
        <v>40521</v>
      </c>
      <c r="B173" s="245" t="s">
        <v>1042</v>
      </c>
      <c r="C173" s="245">
        <v>12500</v>
      </c>
      <c r="D173" s="491" t="s">
        <v>420</v>
      </c>
    </row>
    <row r="174" spans="1:4" hidden="1">
      <c r="A174" s="490">
        <v>40521</v>
      </c>
      <c r="B174" s="245" t="s">
        <v>1039</v>
      </c>
      <c r="C174" s="245">
        <v>12500</v>
      </c>
      <c r="D174" s="491" t="s">
        <v>422</v>
      </c>
    </row>
    <row r="175" spans="1:4" hidden="1">
      <c r="A175" s="490">
        <v>40521</v>
      </c>
      <c r="B175" s="245" t="s">
        <v>1040</v>
      </c>
      <c r="C175" s="245">
        <v>12500</v>
      </c>
      <c r="D175" s="491" t="s">
        <v>419</v>
      </c>
    </row>
    <row r="176" spans="1:4" hidden="1">
      <c r="A176" s="490">
        <v>40521</v>
      </c>
      <c r="B176" s="245" t="s">
        <v>1043</v>
      </c>
      <c r="C176" s="245">
        <v>12500</v>
      </c>
      <c r="D176" s="491" t="s">
        <v>421</v>
      </c>
    </row>
    <row r="177" spans="1:4" hidden="1">
      <c r="A177" s="490">
        <v>40202</v>
      </c>
      <c r="B177" s="245" t="s">
        <v>1034</v>
      </c>
      <c r="C177" s="245">
        <v>13000</v>
      </c>
      <c r="D177" s="491" t="s">
        <v>430</v>
      </c>
    </row>
    <row r="178" spans="1:4" hidden="1">
      <c r="A178" s="490">
        <v>40248</v>
      </c>
      <c r="B178" s="245" t="s">
        <v>1038</v>
      </c>
      <c r="C178" s="245">
        <v>13000</v>
      </c>
      <c r="D178" s="491" t="s">
        <v>261</v>
      </c>
    </row>
    <row r="179" spans="1:4" hidden="1">
      <c r="A179" s="490">
        <v>40248</v>
      </c>
      <c r="B179" s="245" t="s">
        <v>1042</v>
      </c>
      <c r="C179" s="245">
        <v>13000</v>
      </c>
      <c r="D179" s="491" t="s">
        <v>424</v>
      </c>
    </row>
    <row r="180" spans="1:4" hidden="1">
      <c r="A180" s="490">
        <v>40202</v>
      </c>
      <c r="B180" s="245" t="s">
        <v>1039</v>
      </c>
      <c r="C180" s="245">
        <v>13000</v>
      </c>
      <c r="D180" s="491" t="s">
        <v>428</v>
      </c>
    </row>
    <row r="181" spans="1:4" hidden="1">
      <c r="A181" s="490">
        <v>40248</v>
      </c>
      <c r="B181" s="245" t="s">
        <v>1039</v>
      </c>
      <c r="C181" s="245">
        <v>13000</v>
      </c>
      <c r="D181" s="491" t="s">
        <v>426</v>
      </c>
    </row>
    <row r="182" spans="1:4" hidden="1">
      <c r="A182" s="490">
        <v>40202</v>
      </c>
      <c r="B182" s="245" t="s">
        <v>1043</v>
      </c>
      <c r="C182" s="245">
        <v>13000</v>
      </c>
      <c r="D182" s="491" t="s">
        <v>429</v>
      </c>
    </row>
    <row r="183" spans="1:4" hidden="1">
      <c r="A183" s="490">
        <v>40202</v>
      </c>
      <c r="B183" s="245" t="s">
        <v>1041</v>
      </c>
      <c r="C183" s="245">
        <v>13000</v>
      </c>
      <c r="D183" s="491" t="s">
        <v>431</v>
      </c>
    </row>
    <row r="184" spans="1:4" hidden="1">
      <c r="A184" s="490">
        <v>40248</v>
      </c>
      <c r="B184" s="245" t="s">
        <v>1041</v>
      </c>
      <c r="C184" s="245">
        <v>13000</v>
      </c>
      <c r="D184" s="491" t="s">
        <v>427</v>
      </c>
    </row>
    <row r="185" spans="1:4" hidden="1">
      <c r="A185" s="490">
        <v>39540</v>
      </c>
      <c r="B185" s="245" t="s">
        <v>1040</v>
      </c>
      <c r="C185" s="245">
        <v>13200</v>
      </c>
      <c r="D185" s="491" t="s">
        <v>412</v>
      </c>
    </row>
    <row r="186" spans="1:4" hidden="1">
      <c r="A186" s="490">
        <v>39540</v>
      </c>
      <c r="B186" s="245" t="s">
        <v>1036</v>
      </c>
      <c r="C186" s="245">
        <v>13200</v>
      </c>
      <c r="D186" s="491" t="s">
        <v>413</v>
      </c>
    </row>
    <row r="187" spans="1:4" hidden="1">
      <c r="A187" s="490">
        <v>39540</v>
      </c>
      <c r="B187" s="245" t="s">
        <v>1043</v>
      </c>
      <c r="C187" s="245">
        <v>13200</v>
      </c>
      <c r="D187" s="491" t="s">
        <v>263</v>
      </c>
    </row>
    <row r="188" spans="1:4" hidden="1">
      <c r="A188" s="490">
        <v>39540</v>
      </c>
      <c r="B188" s="245" t="s">
        <v>1037</v>
      </c>
      <c r="C188" s="245">
        <v>13200</v>
      </c>
      <c r="D188" s="491" t="s">
        <v>414</v>
      </c>
    </row>
    <row r="189" spans="1:4" hidden="1">
      <c r="A189" s="490">
        <v>39539</v>
      </c>
      <c r="B189" s="245" t="s">
        <v>1034</v>
      </c>
      <c r="C189" s="245">
        <v>14500</v>
      </c>
      <c r="D189" s="491" t="s">
        <v>263</v>
      </c>
    </row>
    <row r="190" spans="1:4" hidden="1">
      <c r="A190" s="490">
        <v>40520</v>
      </c>
      <c r="B190" s="245" t="s">
        <v>1034</v>
      </c>
      <c r="C190" s="245">
        <v>14500</v>
      </c>
      <c r="D190" s="491" t="s">
        <v>427</v>
      </c>
    </row>
    <row r="191" spans="1:4" hidden="1">
      <c r="A191" s="490">
        <v>39539</v>
      </c>
      <c r="B191" s="245" t="s">
        <v>1035</v>
      </c>
      <c r="C191" s="245">
        <v>14500</v>
      </c>
      <c r="D191" s="491" t="s">
        <v>412</v>
      </c>
    </row>
    <row r="192" spans="1:4" hidden="1">
      <c r="A192" s="490">
        <v>40520</v>
      </c>
      <c r="B192" s="245" t="s">
        <v>1035</v>
      </c>
      <c r="C192" s="245">
        <v>14500</v>
      </c>
      <c r="D192" s="491" t="s">
        <v>261</v>
      </c>
    </row>
    <row r="193" spans="1:4" hidden="1">
      <c r="A193" s="490">
        <v>39539</v>
      </c>
      <c r="B193" s="245" t="s">
        <v>1038</v>
      </c>
      <c r="C193" s="245">
        <v>14500</v>
      </c>
      <c r="D193" s="491" t="s">
        <v>414</v>
      </c>
    </row>
    <row r="194" spans="1:4" hidden="1">
      <c r="A194" s="490">
        <v>40520</v>
      </c>
      <c r="B194" s="245" t="s">
        <v>1038</v>
      </c>
      <c r="C194" s="245">
        <v>14500</v>
      </c>
      <c r="D194" s="491" t="s">
        <v>424</v>
      </c>
    </row>
    <row r="195" spans="1:4" hidden="1">
      <c r="A195" s="490">
        <v>39539</v>
      </c>
      <c r="B195" s="245" t="s">
        <v>1041</v>
      </c>
      <c r="C195" s="245">
        <v>14500</v>
      </c>
      <c r="D195" s="491" t="s">
        <v>413</v>
      </c>
    </row>
    <row r="196" spans="1:4" hidden="1">
      <c r="A196" s="490">
        <v>40520</v>
      </c>
      <c r="B196" s="245" t="s">
        <v>1041</v>
      </c>
      <c r="C196" s="245">
        <v>14500</v>
      </c>
      <c r="D196" s="491" t="s">
        <v>426</v>
      </c>
    </row>
    <row r="197" spans="1:4" hidden="1">
      <c r="A197" s="490">
        <v>40014</v>
      </c>
      <c r="B197" s="245" t="s">
        <v>1042</v>
      </c>
      <c r="C197" s="245">
        <v>16500</v>
      </c>
      <c r="D197" s="491" t="s">
        <v>261</v>
      </c>
    </row>
    <row r="198" spans="1:4" hidden="1">
      <c r="A198" s="490">
        <v>40014</v>
      </c>
      <c r="B198" s="245" t="s">
        <v>1039</v>
      </c>
      <c r="C198" s="245">
        <v>16500</v>
      </c>
      <c r="D198" s="491" t="s">
        <v>427</v>
      </c>
    </row>
    <row r="199" spans="1:4" hidden="1">
      <c r="A199" s="490">
        <v>40014</v>
      </c>
      <c r="B199" s="245" t="s">
        <v>1040</v>
      </c>
      <c r="C199" s="245">
        <v>16500</v>
      </c>
      <c r="D199" s="491" t="s">
        <v>424</v>
      </c>
    </row>
    <row r="200" spans="1:4" hidden="1">
      <c r="A200" s="490">
        <v>40014</v>
      </c>
      <c r="B200" s="245" t="s">
        <v>1043</v>
      </c>
      <c r="C200" s="245">
        <v>16500</v>
      </c>
      <c r="D200" s="491" t="s">
        <v>426</v>
      </c>
    </row>
    <row r="201" spans="1:4" hidden="1">
      <c r="A201" s="490">
        <v>40166</v>
      </c>
      <c r="B201" s="245" t="s">
        <v>1038</v>
      </c>
      <c r="C201" s="245">
        <v>19500</v>
      </c>
      <c r="D201" s="491" t="s">
        <v>417</v>
      </c>
    </row>
    <row r="202" spans="1:4" hidden="1">
      <c r="A202" s="490">
        <v>40166</v>
      </c>
      <c r="B202" s="245" t="s">
        <v>1042</v>
      </c>
      <c r="C202" s="245">
        <v>19500</v>
      </c>
      <c r="D202" s="491" t="s">
        <v>416</v>
      </c>
    </row>
    <row r="203" spans="1:4" hidden="1">
      <c r="A203" s="490">
        <v>40166</v>
      </c>
      <c r="B203" s="245" t="s">
        <v>1039</v>
      </c>
      <c r="C203" s="245">
        <v>19500</v>
      </c>
      <c r="D203" s="491" t="s">
        <v>264</v>
      </c>
    </row>
    <row r="204" spans="1:4" hidden="1">
      <c r="A204" s="490">
        <v>40166</v>
      </c>
      <c r="B204" s="245" t="s">
        <v>1041</v>
      </c>
      <c r="C204" s="245">
        <v>19500</v>
      </c>
      <c r="D204" s="491" t="s">
        <v>418</v>
      </c>
    </row>
    <row r="205" spans="1:4" hidden="1">
      <c r="A205" s="490">
        <v>39538</v>
      </c>
      <c r="B205" s="245" t="s">
        <v>1034</v>
      </c>
      <c r="C205" s="245">
        <v>19600</v>
      </c>
      <c r="D205" s="491" t="s">
        <v>421</v>
      </c>
    </row>
    <row r="206" spans="1:4" hidden="1">
      <c r="A206" s="490">
        <v>39538</v>
      </c>
      <c r="B206" s="245" t="s">
        <v>1035</v>
      </c>
      <c r="C206" s="245">
        <v>19600</v>
      </c>
      <c r="D206" s="491" t="s">
        <v>419</v>
      </c>
    </row>
    <row r="207" spans="1:4" hidden="1">
      <c r="A207" s="490">
        <v>39538</v>
      </c>
      <c r="B207" s="245" t="s">
        <v>1036</v>
      </c>
      <c r="C207" s="245">
        <v>19600</v>
      </c>
      <c r="D207" s="491" t="s">
        <v>422</v>
      </c>
    </row>
    <row r="208" spans="1:4" hidden="1">
      <c r="A208" s="490">
        <v>39538</v>
      </c>
      <c r="B208" s="245" t="s">
        <v>1037</v>
      </c>
      <c r="C208" s="245">
        <v>19600</v>
      </c>
      <c r="D208" s="491" t="s">
        <v>420</v>
      </c>
    </row>
    <row r="209" spans="1:4" hidden="1">
      <c r="A209" s="490">
        <v>40128</v>
      </c>
      <c r="B209" s="245" t="s">
        <v>1034</v>
      </c>
      <c r="C209" s="245">
        <v>21750</v>
      </c>
      <c r="D209" s="491" t="s">
        <v>435</v>
      </c>
    </row>
    <row r="210" spans="1:4" hidden="1">
      <c r="A210" s="490">
        <v>40284</v>
      </c>
      <c r="B210" s="245" t="s">
        <v>1034</v>
      </c>
      <c r="C210" s="245">
        <v>21750</v>
      </c>
      <c r="D210" s="491" t="s">
        <v>433</v>
      </c>
    </row>
    <row r="211" spans="1:4" hidden="1">
      <c r="A211" s="490">
        <v>40128</v>
      </c>
      <c r="B211" s="245" t="s">
        <v>1035</v>
      </c>
      <c r="C211" s="245">
        <v>21750</v>
      </c>
      <c r="D211" s="491" t="s">
        <v>433</v>
      </c>
    </row>
    <row r="212" spans="1:4" hidden="1">
      <c r="A212" s="490">
        <v>40284</v>
      </c>
      <c r="B212" s="245" t="s">
        <v>1035</v>
      </c>
      <c r="C212" s="245">
        <v>21750</v>
      </c>
      <c r="D212" s="491" t="s">
        <v>432</v>
      </c>
    </row>
    <row r="213" spans="1:4" hidden="1">
      <c r="A213" s="490">
        <v>40128</v>
      </c>
      <c r="B213" s="245" t="s">
        <v>1038</v>
      </c>
      <c r="C213" s="245">
        <v>21750</v>
      </c>
      <c r="D213" s="491" t="s">
        <v>434</v>
      </c>
    </row>
    <row r="214" spans="1:4" hidden="1">
      <c r="A214" s="490">
        <v>40284</v>
      </c>
      <c r="B214" s="245" t="s">
        <v>1042</v>
      </c>
      <c r="C214" s="245">
        <v>21750</v>
      </c>
      <c r="D214" s="491" t="s">
        <v>435</v>
      </c>
    </row>
    <row r="215" spans="1:4" hidden="1">
      <c r="A215" s="490">
        <v>40623</v>
      </c>
      <c r="B215" s="245" t="s">
        <v>1042</v>
      </c>
      <c r="C215" s="245">
        <v>21750</v>
      </c>
      <c r="D215" s="491" t="s">
        <v>430</v>
      </c>
    </row>
    <row r="216" spans="1:4" hidden="1">
      <c r="A216" s="490">
        <v>40623</v>
      </c>
      <c r="B216" s="245" t="s">
        <v>1039</v>
      </c>
      <c r="C216" s="245">
        <v>21750</v>
      </c>
      <c r="D216" s="491" t="s">
        <v>431</v>
      </c>
    </row>
    <row r="217" spans="1:4" hidden="1">
      <c r="A217" s="490">
        <v>40623</v>
      </c>
      <c r="B217" s="245" t="s">
        <v>1040</v>
      </c>
      <c r="C217" s="245">
        <v>21750</v>
      </c>
      <c r="D217" s="491" t="s">
        <v>428</v>
      </c>
    </row>
    <row r="218" spans="1:4" hidden="1">
      <c r="A218" s="490">
        <v>40284</v>
      </c>
      <c r="B218" s="245" t="s">
        <v>1043</v>
      </c>
      <c r="C218" s="245">
        <v>21750</v>
      </c>
      <c r="D218" s="491" t="s">
        <v>434</v>
      </c>
    </row>
    <row r="219" spans="1:4">
      <c r="A219" s="490">
        <v>40623</v>
      </c>
      <c r="B219" s="245" t="s">
        <v>1043</v>
      </c>
      <c r="C219" s="245">
        <v>21750</v>
      </c>
      <c r="D219" s="491" t="s">
        <v>429</v>
      </c>
    </row>
    <row r="220" spans="1:4" hidden="1">
      <c r="A220" s="490">
        <v>40128</v>
      </c>
      <c r="B220" s="245" t="s">
        <v>1041</v>
      </c>
      <c r="C220" s="245">
        <v>21750</v>
      </c>
      <c r="D220" s="491" t="s">
        <v>432</v>
      </c>
    </row>
    <row r="221" spans="1:4" hidden="1">
      <c r="A221" s="490">
        <v>39539</v>
      </c>
      <c r="B221" s="245" t="s">
        <v>1040</v>
      </c>
      <c r="C221" s="245">
        <v>26000</v>
      </c>
      <c r="D221" s="491" t="s">
        <v>261</v>
      </c>
    </row>
    <row r="222" spans="1:4" hidden="1">
      <c r="A222" s="490">
        <v>40166</v>
      </c>
      <c r="B222" s="245" t="s">
        <v>1040</v>
      </c>
      <c r="C222" s="245">
        <v>26000</v>
      </c>
      <c r="D222" s="491" t="s">
        <v>412</v>
      </c>
    </row>
    <row r="223" spans="1:4" hidden="1">
      <c r="A223" s="490">
        <v>39539</v>
      </c>
      <c r="B223" s="245" t="s">
        <v>1036</v>
      </c>
      <c r="C223" s="245">
        <v>26000</v>
      </c>
      <c r="D223" s="491" t="s">
        <v>426</v>
      </c>
    </row>
    <row r="224" spans="1:4" hidden="1">
      <c r="A224" s="490">
        <v>40166</v>
      </c>
      <c r="B224" s="245" t="s">
        <v>1036</v>
      </c>
      <c r="C224" s="245">
        <v>26000</v>
      </c>
      <c r="D224" s="491" t="s">
        <v>413</v>
      </c>
    </row>
    <row r="225" spans="1:4" hidden="1">
      <c r="A225" s="490">
        <v>39539</v>
      </c>
      <c r="B225" s="245" t="s">
        <v>1043</v>
      </c>
      <c r="C225" s="245">
        <v>26000</v>
      </c>
      <c r="D225" s="491" t="s">
        <v>427</v>
      </c>
    </row>
    <row r="226" spans="1:4" hidden="1">
      <c r="A226" s="490">
        <v>40166</v>
      </c>
      <c r="B226" s="245" t="s">
        <v>1043</v>
      </c>
      <c r="C226" s="245">
        <v>26000</v>
      </c>
      <c r="D226" s="491" t="s">
        <v>263</v>
      </c>
    </row>
    <row r="227" spans="1:4" hidden="1">
      <c r="A227" s="490">
        <v>39539</v>
      </c>
      <c r="B227" s="245" t="s">
        <v>1037</v>
      </c>
      <c r="C227" s="245">
        <v>26000</v>
      </c>
      <c r="D227" s="491" t="s">
        <v>424</v>
      </c>
    </row>
    <row r="228" spans="1:4" hidden="1">
      <c r="A228" s="490">
        <v>40166</v>
      </c>
      <c r="B228" s="245" t="s">
        <v>1037</v>
      </c>
      <c r="C228" s="245">
        <v>26000</v>
      </c>
      <c r="D228" s="491" t="s">
        <v>414</v>
      </c>
    </row>
    <row r="229" spans="1:4" hidden="1">
      <c r="A229" s="490">
        <v>39471</v>
      </c>
      <c r="B229" s="245" t="s">
        <v>1034</v>
      </c>
      <c r="C229" s="245">
        <v>29000</v>
      </c>
      <c r="D229" s="491" t="s">
        <v>431</v>
      </c>
    </row>
    <row r="230" spans="1:4" hidden="1">
      <c r="A230" s="490">
        <v>39471</v>
      </c>
      <c r="B230" s="245" t="s">
        <v>1035</v>
      </c>
      <c r="C230" s="245">
        <v>29000</v>
      </c>
      <c r="D230" s="491" t="s">
        <v>430</v>
      </c>
    </row>
    <row r="231" spans="1:4" hidden="1">
      <c r="A231" s="490">
        <v>39471</v>
      </c>
      <c r="B231" s="245" t="s">
        <v>1038</v>
      </c>
      <c r="C231" s="245">
        <v>29000</v>
      </c>
      <c r="D231" s="491" t="s">
        <v>428</v>
      </c>
    </row>
    <row r="232" spans="1:4" hidden="1">
      <c r="A232" s="490">
        <v>40090</v>
      </c>
      <c r="B232" s="245" t="s">
        <v>1038</v>
      </c>
      <c r="C232" s="245">
        <v>29000</v>
      </c>
      <c r="D232" s="491" t="s">
        <v>417</v>
      </c>
    </row>
    <row r="233" spans="1:4" hidden="1">
      <c r="A233" s="490">
        <v>40090</v>
      </c>
      <c r="B233" s="245" t="s">
        <v>1042</v>
      </c>
      <c r="C233" s="245">
        <v>29000</v>
      </c>
      <c r="D233" s="491" t="s">
        <v>416</v>
      </c>
    </row>
    <row r="234" spans="1:4" hidden="1">
      <c r="A234" s="490">
        <v>40090</v>
      </c>
      <c r="B234" s="245" t="s">
        <v>1039</v>
      </c>
      <c r="C234" s="245">
        <v>29000</v>
      </c>
      <c r="D234" s="491" t="s">
        <v>264</v>
      </c>
    </row>
    <row r="235" spans="1:4" hidden="1">
      <c r="A235" s="490">
        <v>39471</v>
      </c>
      <c r="B235" s="245" t="s">
        <v>1041</v>
      </c>
      <c r="C235" s="245">
        <v>29000</v>
      </c>
      <c r="D235" s="491" t="s">
        <v>429</v>
      </c>
    </row>
    <row r="236" spans="1:4" hidden="1">
      <c r="A236" s="490">
        <v>40090</v>
      </c>
      <c r="B236" s="245" t="s">
        <v>1041</v>
      </c>
      <c r="C236" s="245">
        <v>29000</v>
      </c>
      <c r="D236" s="491" t="s">
        <v>418</v>
      </c>
    </row>
    <row r="237" spans="1:4" hidden="1">
      <c r="A237" s="490">
        <v>40233</v>
      </c>
      <c r="B237" s="245" t="s">
        <v>1034</v>
      </c>
      <c r="C237" s="245">
        <v>29400</v>
      </c>
      <c r="D237" s="491" t="s">
        <v>264</v>
      </c>
    </row>
    <row r="238" spans="1:4" hidden="1">
      <c r="A238" s="490">
        <v>40233</v>
      </c>
      <c r="B238" s="245" t="s">
        <v>1035</v>
      </c>
      <c r="C238" s="245">
        <v>29400</v>
      </c>
      <c r="D238" s="491" t="s">
        <v>416</v>
      </c>
    </row>
    <row r="239" spans="1:4" hidden="1">
      <c r="A239" s="490">
        <v>40233</v>
      </c>
      <c r="B239" s="245" t="s">
        <v>1036</v>
      </c>
      <c r="C239" s="245">
        <v>29400</v>
      </c>
      <c r="D239" s="491" t="s">
        <v>418</v>
      </c>
    </row>
    <row r="240" spans="1:4" hidden="1">
      <c r="A240" s="490">
        <v>40233</v>
      </c>
      <c r="B240" s="245" t="s">
        <v>1037</v>
      </c>
      <c r="C240" s="245">
        <v>29400</v>
      </c>
      <c r="D240" s="491" t="s">
        <v>417</v>
      </c>
    </row>
    <row r="241" spans="1:4" hidden="1">
      <c r="A241" s="490">
        <v>40965</v>
      </c>
      <c r="B241" s="245" t="s">
        <v>1034</v>
      </c>
      <c r="C241" s="245">
        <v>31500</v>
      </c>
      <c r="D241" s="491" t="s">
        <v>432</v>
      </c>
    </row>
    <row r="242" spans="1:4" hidden="1">
      <c r="A242" s="490">
        <v>40965</v>
      </c>
      <c r="B242" s="245" t="s">
        <v>1035</v>
      </c>
      <c r="C242" s="245">
        <v>31500</v>
      </c>
      <c r="D242" s="491" t="s">
        <v>434</v>
      </c>
    </row>
    <row r="243" spans="1:4" hidden="1">
      <c r="A243" s="490">
        <v>40965</v>
      </c>
      <c r="B243" s="245" t="s">
        <v>1036</v>
      </c>
      <c r="C243" s="245">
        <v>31500</v>
      </c>
      <c r="D243" s="491" t="s">
        <v>435</v>
      </c>
    </row>
    <row r="244" spans="1:4">
      <c r="A244" s="490">
        <v>40965</v>
      </c>
      <c r="B244" s="245" t="s">
        <v>1037</v>
      </c>
      <c r="C244" s="245">
        <v>31500</v>
      </c>
      <c r="D244" s="491" t="s">
        <v>433</v>
      </c>
    </row>
    <row r="245" spans="1:4" hidden="1">
      <c r="A245" s="490">
        <v>40288</v>
      </c>
      <c r="B245" s="245" t="s">
        <v>1038</v>
      </c>
      <c r="C245" s="245">
        <v>32500</v>
      </c>
      <c r="D245" s="491" t="s">
        <v>261</v>
      </c>
    </row>
    <row r="246" spans="1:4" hidden="1">
      <c r="A246" s="490">
        <v>40288</v>
      </c>
      <c r="B246" s="245" t="s">
        <v>1042</v>
      </c>
      <c r="C246" s="245">
        <v>32500</v>
      </c>
      <c r="D246" s="491" t="s">
        <v>424</v>
      </c>
    </row>
    <row r="247" spans="1:4" hidden="1">
      <c r="A247" s="490">
        <v>40288</v>
      </c>
      <c r="B247" s="245" t="s">
        <v>1039</v>
      </c>
      <c r="C247" s="245">
        <v>32500</v>
      </c>
      <c r="D247" s="491" t="s">
        <v>426</v>
      </c>
    </row>
    <row r="248" spans="1:4" hidden="1">
      <c r="A248" s="490">
        <v>40288</v>
      </c>
      <c r="B248" s="245" t="s">
        <v>1041</v>
      </c>
      <c r="C248" s="245">
        <v>32500</v>
      </c>
      <c r="D248" s="491" t="s">
        <v>427</v>
      </c>
    </row>
    <row r="249" spans="1:4" hidden="1">
      <c r="A249" s="490">
        <v>39540</v>
      </c>
      <c r="B249" s="245" t="s">
        <v>1034</v>
      </c>
      <c r="C249" s="245">
        <v>39000</v>
      </c>
      <c r="D249" s="491" t="s">
        <v>422</v>
      </c>
    </row>
    <row r="250" spans="1:4" hidden="1">
      <c r="A250" s="490">
        <v>39540</v>
      </c>
      <c r="B250" s="245" t="s">
        <v>1039</v>
      </c>
      <c r="C250" s="245">
        <v>39000</v>
      </c>
      <c r="D250" s="491" t="s">
        <v>421</v>
      </c>
    </row>
    <row r="251" spans="1:4" hidden="1">
      <c r="A251" s="490">
        <v>39540</v>
      </c>
      <c r="B251" s="245" t="s">
        <v>1036</v>
      </c>
      <c r="C251" s="245">
        <v>39000</v>
      </c>
      <c r="D251" s="491" t="s">
        <v>420</v>
      </c>
    </row>
    <row r="252" spans="1:4" hidden="1">
      <c r="A252" s="490">
        <v>39540</v>
      </c>
      <c r="B252" s="245" t="s">
        <v>1041</v>
      </c>
      <c r="C252" s="245">
        <v>39000</v>
      </c>
      <c r="D252" s="491" t="s">
        <v>419</v>
      </c>
    </row>
    <row r="253" spans="1:4" hidden="1">
      <c r="A253" s="490">
        <v>39539</v>
      </c>
      <c r="B253" s="245" t="s">
        <v>1034</v>
      </c>
      <c r="C253" s="245">
        <v>39200</v>
      </c>
      <c r="D253" s="491" t="s">
        <v>432</v>
      </c>
    </row>
    <row r="254" spans="1:4" hidden="1">
      <c r="A254" s="490">
        <v>39539</v>
      </c>
      <c r="B254" s="245" t="s">
        <v>1039</v>
      </c>
      <c r="C254" s="245">
        <v>39200</v>
      </c>
      <c r="D254" s="491" t="s">
        <v>433</v>
      </c>
    </row>
    <row r="255" spans="1:4" hidden="1">
      <c r="A255" s="490">
        <v>39539</v>
      </c>
      <c r="B255" s="245" t="s">
        <v>1036</v>
      </c>
      <c r="C255" s="245">
        <v>39200</v>
      </c>
      <c r="D255" s="491" t="s">
        <v>434</v>
      </c>
    </row>
    <row r="256" spans="1:4" hidden="1">
      <c r="A256" s="490">
        <v>39539</v>
      </c>
      <c r="B256" s="245" t="s">
        <v>1043</v>
      </c>
      <c r="C256" s="245">
        <v>39200</v>
      </c>
      <c r="D256" s="491" t="s">
        <v>435</v>
      </c>
    </row>
    <row r="257" spans="1:4" hidden="1">
      <c r="A257" s="490">
        <v>41188</v>
      </c>
      <c r="B257" s="245" t="s">
        <v>1042</v>
      </c>
      <c r="C257" s="245">
        <v>45000</v>
      </c>
      <c r="D257" s="491" t="s">
        <v>417</v>
      </c>
    </row>
    <row r="258" spans="1:4" hidden="1">
      <c r="A258" s="490">
        <v>41188</v>
      </c>
      <c r="B258" s="245" t="s">
        <v>1039</v>
      </c>
      <c r="C258" s="245">
        <v>45000</v>
      </c>
      <c r="D258" s="491" t="s">
        <v>418</v>
      </c>
    </row>
    <row r="259" spans="1:4">
      <c r="A259" s="490">
        <v>41188</v>
      </c>
      <c r="B259" s="245" t="s">
        <v>1040</v>
      </c>
      <c r="C259" s="245">
        <v>45000</v>
      </c>
      <c r="D259" s="491" t="s">
        <v>416</v>
      </c>
    </row>
    <row r="260" spans="1:4" hidden="1">
      <c r="A260" s="490">
        <v>41188</v>
      </c>
      <c r="B260" s="245" t="s">
        <v>1043</v>
      </c>
      <c r="C260" s="245">
        <v>45000</v>
      </c>
      <c r="D260" s="491" t="s">
        <v>264</v>
      </c>
    </row>
    <row r="261" spans="1:4" hidden="1">
      <c r="A261" s="490">
        <v>39538</v>
      </c>
      <c r="B261" s="245" t="s">
        <v>1035</v>
      </c>
      <c r="C261" s="245">
        <v>45500</v>
      </c>
      <c r="D261" s="491" t="s">
        <v>416</v>
      </c>
    </row>
    <row r="262" spans="1:4" hidden="1">
      <c r="A262" s="490">
        <v>39538</v>
      </c>
      <c r="B262" s="245" t="s">
        <v>1042</v>
      </c>
      <c r="C262" s="245">
        <v>45500</v>
      </c>
      <c r="D262" s="491" t="s">
        <v>417</v>
      </c>
    </row>
    <row r="263" spans="1:4" hidden="1">
      <c r="A263" s="490">
        <v>39538</v>
      </c>
      <c r="B263" s="245" t="s">
        <v>1043</v>
      </c>
      <c r="C263" s="245">
        <v>45500</v>
      </c>
      <c r="D263" s="491" t="s">
        <v>418</v>
      </c>
    </row>
    <row r="264" spans="1:4" hidden="1">
      <c r="A264" s="490">
        <v>39538</v>
      </c>
      <c r="B264" s="245" t="s">
        <v>1041</v>
      </c>
      <c r="C264" s="245">
        <v>45500</v>
      </c>
      <c r="D264" s="491" t="s">
        <v>264</v>
      </c>
    </row>
    <row r="265" spans="1:4" hidden="1">
      <c r="A265" s="490">
        <v>40635</v>
      </c>
      <c r="B265" s="245" t="s">
        <v>1034</v>
      </c>
      <c r="C265" s="245">
        <v>52000</v>
      </c>
      <c r="D265" s="491" t="s">
        <v>432</v>
      </c>
    </row>
    <row r="266" spans="1:4" hidden="1">
      <c r="A266" s="490">
        <v>40635</v>
      </c>
      <c r="B266" s="245" t="s">
        <v>1035</v>
      </c>
      <c r="C266" s="245">
        <v>52000</v>
      </c>
      <c r="D266" s="491" t="s">
        <v>434</v>
      </c>
    </row>
    <row r="267" spans="1:4" hidden="1">
      <c r="A267" s="490">
        <v>40635</v>
      </c>
      <c r="B267" s="245" t="s">
        <v>1036</v>
      </c>
      <c r="C267" s="245">
        <v>52000</v>
      </c>
      <c r="D267" s="491" t="s">
        <v>435</v>
      </c>
    </row>
    <row r="268" spans="1:4">
      <c r="A268" s="490">
        <v>40635</v>
      </c>
      <c r="B268" s="245" t="s">
        <v>1037</v>
      </c>
      <c r="C268" s="245">
        <v>52000</v>
      </c>
      <c r="D268" s="491" t="s">
        <v>433</v>
      </c>
    </row>
    <row r="269" spans="1:4" hidden="1">
      <c r="A269" s="490">
        <v>40284</v>
      </c>
      <c r="B269" s="245" t="s">
        <v>1040</v>
      </c>
      <c r="C269" s="245">
        <v>58800</v>
      </c>
      <c r="D269" s="491" t="s">
        <v>420</v>
      </c>
    </row>
    <row r="270" spans="1:4" hidden="1">
      <c r="A270" s="490">
        <v>40284</v>
      </c>
      <c r="B270" s="245" t="s">
        <v>1036</v>
      </c>
      <c r="C270" s="245">
        <v>58800</v>
      </c>
      <c r="D270" s="491" t="s">
        <v>421</v>
      </c>
    </row>
    <row r="271" spans="1:4" hidden="1">
      <c r="A271" s="490">
        <v>40284</v>
      </c>
      <c r="B271" s="245" t="s">
        <v>1043</v>
      </c>
      <c r="C271" s="245">
        <v>58800</v>
      </c>
      <c r="D271" s="491" t="s">
        <v>422</v>
      </c>
    </row>
    <row r="272" spans="1:4" hidden="1">
      <c r="A272" s="490">
        <v>40284</v>
      </c>
      <c r="B272" s="245" t="s">
        <v>1037</v>
      </c>
      <c r="C272" s="245">
        <v>58800</v>
      </c>
      <c r="D272" s="491" t="s">
        <v>419</v>
      </c>
    </row>
    <row r="273" spans="1:4" hidden="1">
      <c r="A273" s="490">
        <v>40284</v>
      </c>
      <c r="B273" s="245" t="s">
        <v>1038</v>
      </c>
      <c r="C273" s="245">
        <v>68600</v>
      </c>
      <c r="D273" s="491" t="s">
        <v>430</v>
      </c>
    </row>
    <row r="274" spans="1:4" hidden="1">
      <c r="A274" s="490">
        <v>40284</v>
      </c>
      <c r="B274" s="245" t="s">
        <v>1042</v>
      </c>
      <c r="C274" s="245">
        <v>68600</v>
      </c>
      <c r="D274" s="491" t="s">
        <v>428</v>
      </c>
    </row>
    <row r="275" spans="1:4" hidden="1">
      <c r="A275" s="490">
        <v>40284</v>
      </c>
      <c r="B275" s="245" t="s">
        <v>1039</v>
      </c>
      <c r="C275" s="245">
        <v>68600</v>
      </c>
      <c r="D275" s="491" t="s">
        <v>429</v>
      </c>
    </row>
    <row r="276" spans="1:4" hidden="1">
      <c r="A276" s="490">
        <v>40284</v>
      </c>
      <c r="B276" s="245" t="s">
        <v>1041</v>
      </c>
      <c r="C276" s="245">
        <v>68600</v>
      </c>
      <c r="D276" s="491" t="s">
        <v>431</v>
      </c>
    </row>
    <row r="277" spans="1:4" hidden="1">
      <c r="A277" s="490">
        <v>40401</v>
      </c>
      <c r="B277" s="245" t="s">
        <v>1040</v>
      </c>
      <c r="C277" s="245">
        <v>88200</v>
      </c>
      <c r="D277" s="491" t="s">
        <v>261</v>
      </c>
    </row>
    <row r="278" spans="1:4" hidden="1">
      <c r="A278" s="490">
        <v>40401</v>
      </c>
      <c r="B278" s="245" t="s">
        <v>1036</v>
      </c>
      <c r="C278" s="245">
        <v>88200</v>
      </c>
      <c r="D278" s="491" t="s">
        <v>426</v>
      </c>
    </row>
    <row r="279" spans="1:4" hidden="1">
      <c r="A279" s="490">
        <v>40401</v>
      </c>
      <c r="B279" s="245" t="s">
        <v>1043</v>
      </c>
      <c r="C279" s="245">
        <v>88200</v>
      </c>
      <c r="D279" s="491" t="s">
        <v>427</v>
      </c>
    </row>
    <row r="280" spans="1:4" hidden="1">
      <c r="A280" s="490">
        <v>40401</v>
      </c>
      <c r="B280" s="245" t="s">
        <v>1037</v>
      </c>
      <c r="C280" s="245">
        <v>88200</v>
      </c>
      <c r="D280" s="491" t="s">
        <v>424</v>
      </c>
    </row>
    <row r="281" spans="1:4" hidden="1">
      <c r="A281" s="490">
        <v>40692</v>
      </c>
      <c r="B281" s="245" t="s">
        <v>1034</v>
      </c>
      <c r="C281" s="245">
        <v>98000</v>
      </c>
      <c r="D281" s="491" t="s">
        <v>422</v>
      </c>
    </row>
    <row r="282" spans="1:4">
      <c r="A282" s="490">
        <v>40692</v>
      </c>
      <c r="B282" s="245" t="s">
        <v>1035</v>
      </c>
      <c r="C282" s="245">
        <v>98000</v>
      </c>
      <c r="D282" s="491" t="s">
        <v>420</v>
      </c>
    </row>
    <row r="283" spans="1:4" hidden="1">
      <c r="A283" s="490">
        <v>40692</v>
      </c>
      <c r="B283" s="245" t="s">
        <v>1038</v>
      </c>
      <c r="C283" s="245">
        <v>98000</v>
      </c>
      <c r="D283" s="491" t="s">
        <v>419</v>
      </c>
    </row>
    <row r="284" spans="1:4" hidden="1">
      <c r="A284" s="490">
        <v>39919</v>
      </c>
      <c r="B284" s="245" t="s">
        <v>1040</v>
      </c>
      <c r="C284" s="245">
        <v>98000</v>
      </c>
      <c r="D284" s="491" t="s">
        <v>433</v>
      </c>
    </row>
    <row r="285" spans="1:4" hidden="1">
      <c r="A285" s="490">
        <v>39919</v>
      </c>
      <c r="B285" s="245" t="s">
        <v>1036</v>
      </c>
      <c r="C285" s="245">
        <v>98000</v>
      </c>
      <c r="D285" s="491" t="s">
        <v>432</v>
      </c>
    </row>
    <row r="286" spans="1:4" hidden="1">
      <c r="A286" s="490">
        <v>39919</v>
      </c>
      <c r="B286" s="245" t="s">
        <v>1043</v>
      </c>
      <c r="C286" s="245">
        <v>98000</v>
      </c>
      <c r="D286" s="491" t="s">
        <v>435</v>
      </c>
    </row>
    <row r="287" spans="1:4" hidden="1">
      <c r="A287" s="490">
        <v>39919</v>
      </c>
      <c r="B287" s="245" t="s">
        <v>1037</v>
      </c>
      <c r="C287" s="245">
        <v>98000</v>
      </c>
      <c r="D287" s="491" t="s">
        <v>434</v>
      </c>
    </row>
    <row r="288" spans="1:4" hidden="1">
      <c r="A288" s="490">
        <v>40692</v>
      </c>
      <c r="B288" s="245" t="s">
        <v>1041</v>
      </c>
      <c r="C288" s="245">
        <v>98000</v>
      </c>
      <c r="D288" s="491" t="s">
        <v>421</v>
      </c>
    </row>
    <row r="289" spans="1:4" hidden="1">
      <c r="A289" s="490">
        <v>41075</v>
      </c>
      <c r="B289" s="245" t="s">
        <v>1034</v>
      </c>
      <c r="C289" s="245">
        <v>135000</v>
      </c>
      <c r="D289" s="491" t="s">
        <v>422</v>
      </c>
    </row>
    <row r="290" spans="1:4">
      <c r="A290" s="490">
        <v>41075</v>
      </c>
      <c r="B290" s="245" t="s">
        <v>1035</v>
      </c>
      <c r="C290" s="245">
        <v>135000</v>
      </c>
      <c r="D290" s="491" t="s">
        <v>420</v>
      </c>
    </row>
    <row r="291" spans="1:4" hidden="1">
      <c r="A291" s="490">
        <v>41075</v>
      </c>
      <c r="B291" s="245" t="s">
        <v>1038</v>
      </c>
      <c r="C291" s="245">
        <v>135000</v>
      </c>
      <c r="D291" s="491" t="s">
        <v>419</v>
      </c>
    </row>
    <row r="292" spans="1:4" hidden="1">
      <c r="A292" s="490">
        <v>41075</v>
      </c>
      <c r="B292" s="245" t="s">
        <v>1041</v>
      </c>
      <c r="C292" s="245">
        <v>135000</v>
      </c>
      <c r="D292" s="491" t="s">
        <v>421</v>
      </c>
    </row>
    <row r="293" spans="1:4">
      <c r="A293" s="490">
        <v>41206</v>
      </c>
      <c r="B293" s="245" t="s">
        <v>1034</v>
      </c>
      <c r="C293" s="245">
        <v>225000</v>
      </c>
      <c r="D293" s="491" t="s">
        <v>429</v>
      </c>
    </row>
    <row r="294" spans="1:4" hidden="1">
      <c r="A294" s="490">
        <v>41206</v>
      </c>
      <c r="B294" s="245" t="s">
        <v>1035</v>
      </c>
      <c r="C294" s="245">
        <v>225000</v>
      </c>
      <c r="D294" s="491" t="s">
        <v>428</v>
      </c>
    </row>
    <row r="295" spans="1:4" hidden="1">
      <c r="A295" s="490">
        <v>41206</v>
      </c>
      <c r="B295" s="245" t="s">
        <v>1036</v>
      </c>
      <c r="C295" s="245">
        <v>225000</v>
      </c>
      <c r="D295" s="491" t="s">
        <v>431</v>
      </c>
    </row>
    <row r="296" spans="1:4" hidden="1">
      <c r="A296" s="490">
        <v>41206</v>
      </c>
      <c r="B296" s="245" t="s">
        <v>1037</v>
      </c>
      <c r="C296" s="245">
        <v>225000</v>
      </c>
      <c r="D296" s="491" t="s">
        <v>430</v>
      </c>
    </row>
    <row r="297" spans="1:4">
      <c r="A297" s="490">
        <v>41042</v>
      </c>
      <c r="B297" s="245" t="s">
        <v>1040</v>
      </c>
      <c r="C297" s="245">
        <v>675000</v>
      </c>
      <c r="D297" s="491" t="s">
        <v>261</v>
      </c>
    </row>
    <row r="298" spans="1:4" hidden="1">
      <c r="A298" s="490">
        <v>41042</v>
      </c>
      <c r="B298" s="245" t="s">
        <v>1036</v>
      </c>
      <c r="C298" s="245">
        <v>675000</v>
      </c>
      <c r="D298" s="491" t="s">
        <v>426</v>
      </c>
    </row>
    <row r="299" spans="1:4" hidden="1">
      <c r="A299" s="490">
        <v>41042</v>
      </c>
      <c r="B299" s="245" t="s">
        <v>1043</v>
      </c>
      <c r="C299" s="245">
        <v>675000</v>
      </c>
      <c r="D299" s="491" t="s">
        <v>427</v>
      </c>
    </row>
    <row r="300" spans="1:4" hidden="1">
      <c r="A300" s="490">
        <v>41042</v>
      </c>
      <c r="B300" s="245" t="s">
        <v>1037</v>
      </c>
      <c r="C300" s="245">
        <v>675000</v>
      </c>
      <c r="D300" s="491" t="s">
        <v>424</v>
      </c>
    </row>
    <row r="301" spans="1:4">
      <c r="A301" s="490">
        <v>40939</v>
      </c>
      <c r="B301" s="245" t="s">
        <v>1042</v>
      </c>
      <c r="C301" s="245">
        <v>900000</v>
      </c>
      <c r="D301" s="491" t="s">
        <v>412</v>
      </c>
    </row>
    <row r="302" spans="1:4" hidden="1">
      <c r="A302" s="490">
        <v>40939</v>
      </c>
      <c r="B302" s="245" t="s">
        <v>1039</v>
      </c>
      <c r="C302" s="245">
        <v>900000</v>
      </c>
      <c r="D302" s="491" t="s">
        <v>263</v>
      </c>
    </row>
    <row r="303" spans="1:4" hidden="1">
      <c r="A303" s="490">
        <v>40939</v>
      </c>
      <c r="B303" s="245" t="s">
        <v>1040</v>
      </c>
      <c r="C303" s="245">
        <v>900000</v>
      </c>
      <c r="D303" s="491" t="s">
        <v>414</v>
      </c>
    </row>
    <row r="304" spans="1:4" hidden="1">
      <c r="A304" s="495">
        <v>40939</v>
      </c>
      <c r="B304" s="496" t="s">
        <v>1043</v>
      </c>
      <c r="C304" s="496">
        <v>900000</v>
      </c>
      <c r="D304" s="497" t="s">
        <v>413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B9ED3-C6B0-4C57-80B0-6977A4D17259}">
  <sheetPr>
    <tabColor rgb="FF7030A0"/>
  </sheetPr>
  <dimension ref="A1:V319"/>
  <sheetViews>
    <sheetView zoomScale="80" zoomScaleNormal="80" workbookViewId="0">
      <selection activeCell="M22" sqref="M22"/>
    </sheetView>
  </sheetViews>
  <sheetFormatPr defaultRowHeight="14.25"/>
  <cols>
    <col min="1" max="1" width="21.42578125" style="12" bestFit="1" customWidth="1"/>
    <col min="2" max="2" width="22.42578125" style="12" bestFit="1" customWidth="1"/>
    <col min="3" max="3" width="19.28515625" style="12" bestFit="1" customWidth="1"/>
    <col min="4" max="4" width="17" style="12" bestFit="1" customWidth="1"/>
    <col min="5" max="5" width="10.85546875" style="12" bestFit="1" customWidth="1"/>
    <col min="6" max="6" width="9.85546875" style="12" bestFit="1" customWidth="1"/>
    <col min="7" max="7" width="22.7109375" style="12" bestFit="1" customWidth="1"/>
    <col min="8" max="8" width="21.5703125" style="12" bestFit="1" customWidth="1"/>
    <col min="9" max="9" width="16.5703125" style="12" bestFit="1" customWidth="1"/>
    <col min="10" max="12" width="9.140625" style="12"/>
    <col min="13" max="13" width="16.85546875" style="12" bestFit="1" customWidth="1"/>
    <col min="14" max="14" width="17.85546875" style="12" bestFit="1" customWidth="1"/>
    <col min="15" max="15" width="15" style="12" bestFit="1" customWidth="1"/>
    <col min="16" max="16" width="13.85546875" style="12" customWidth="1"/>
    <col min="17" max="17" width="10.85546875" style="12" bestFit="1" customWidth="1"/>
    <col min="18" max="18" width="9.85546875" style="12" bestFit="1" customWidth="1"/>
    <col min="19" max="19" width="22.7109375" style="12" bestFit="1" customWidth="1"/>
    <col min="20" max="20" width="21.5703125" style="12" bestFit="1" customWidth="1"/>
    <col min="21" max="21" width="16.7109375" style="12" bestFit="1" customWidth="1"/>
    <col min="22" max="22" width="22.85546875" style="12" customWidth="1"/>
    <col min="23" max="16384" width="9.140625" style="12"/>
  </cols>
  <sheetData>
    <row r="1" spans="1:22" ht="15">
      <c r="A1" s="243" t="s">
        <v>110</v>
      </c>
      <c r="B1" s="243" t="s">
        <v>773</v>
      </c>
      <c r="C1" s="243" t="s">
        <v>775</v>
      </c>
      <c r="D1" s="243" t="s">
        <v>776</v>
      </c>
      <c r="E1" s="243" t="s">
        <v>1044</v>
      </c>
      <c r="F1" s="243" t="s">
        <v>778</v>
      </c>
      <c r="G1" s="243" t="s">
        <v>779</v>
      </c>
      <c r="H1" s="243" t="s">
        <v>780</v>
      </c>
      <c r="I1" s="243" t="s">
        <v>774</v>
      </c>
      <c r="M1" s="246" t="s">
        <v>1045</v>
      </c>
    </row>
    <row r="2" spans="1:22" ht="15">
      <c r="A2" s="245" t="s">
        <v>806</v>
      </c>
      <c r="B2" s="245" t="s">
        <v>1046</v>
      </c>
      <c r="C2" s="245">
        <v>1350</v>
      </c>
      <c r="D2" s="245" t="s">
        <v>786</v>
      </c>
      <c r="E2" s="245">
        <v>32</v>
      </c>
      <c r="F2" s="245">
        <v>0</v>
      </c>
      <c r="G2" s="247">
        <v>43200</v>
      </c>
      <c r="H2" s="247">
        <v>0</v>
      </c>
      <c r="I2" s="244">
        <v>40979</v>
      </c>
      <c r="M2" s="243" t="s">
        <v>110</v>
      </c>
      <c r="N2" s="243" t="s">
        <v>773</v>
      </c>
      <c r="O2" s="243" t="s">
        <v>775</v>
      </c>
      <c r="P2" s="243" t="s">
        <v>776</v>
      </c>
      <c r="Q2" s="243" t="s">
        <v>1044</v>
      </c>
      <c r="R2" s="243" t="s">
        <v>778</v>
      </c>
      <c r="S2" s="243" t="s">
        <v>779</v>
      </c>
      <c r="T2" s="243" t="s">
        <v>780</v>
      </c>
      <c r="U2" s="243" t="s">
        <v>774</v>
      </c>
      <c r="V2" s="243" t="s">
        <v>774</v>
      </c>
    </row>
    <row r="3" spans="1:22">
      <c r="A3" s="245" t="s">
        <v>806</v>
      </c>
      <c r="B3" s="245" t="s">
        <v>1047</v>
      </c>
      <c r="C3" s="245">
        <v>2000</v>
      </c>
      <c r="D3" s="245" t="s">
        <v>786</v>
      </c>
      <c r="E3" s="245">
        <v>50</v>
      </c>
      <c r="F3" s="245">
        <v>2</v>
      </c>
      <c r="G3" s="247">
        <v>100000</v>
      </c>
      <c r="H3" s="247">
        <v>4000</v>
      </c>
      <c r="I3" s="244">
        <v>41261</v>
      </c>
      <c r="M3" s="245" t="s">
        <v>801</v>
      </c>
      <c r="P3" s="245" t="s">
        <v>789</v>
      </c>
      <c r="U3" s="498" t="s">
        <v>1936</v>
      </c>
      <c r="V3" s="498" t="s">
        <v>1937</v>
      </c>
    </row>
    <row r="4" spans="1:22">
      <c r="A4" s="245" t="s">
        <v>806</v>
      </c>
      <c r="B4" s="245" t="s">
        <v>1048</v>
      </c>
      <c r="C4" s="245">
        <v>1380</v>
      </c>
      <c r="D4" s="245" t="s">
        <v>786</v>
      </c>
      <c r="E4" s="245">
        <v>14</v>
      </c>
      <c r="F4" s="245">
        <v>1</v>
      </c>
      <c r="G4" s="247">
        <v>19320</v>
      </c>
      <c r="H4" s="247">
        <v>1380</v>
      </c>
      <c r="I4" s="244">
        <v>41016</v>
      </c>
      <c r="M4" s="245" t="s">
        <v>803</v>
      </c>
      <c r="P4" s="245" t="s">
        <v>789</v>
      </c>
      <c r="U4" s="498" t="s">
        <v>1936</v>
      </c>
      <c r="V4" s="498" t="s">
        <v>1937</v>
      </c>
    </row>
    <row r="5" spans="1:22">
      <c r="A5" s="245" t="s">
        <v>806</v>
      </c>
      <c r="B5" s="245" t="s">
        <v>1049</v>
      </c>
      <c r="C5" s="245">
        <v>1700</v>
      </c>
      <c r="D5" s="245" t="s">
        <v>786</v>
      </c>
      <c r="E5" s="245">
        <v>16</v>
      </c>
      <c r="F5" s="245">
        <v>2</v>
      </c>
      <c r="G5" s="247">
        <v>27200</v>
      </c>
      <c r="H5" s="247">
        <v>3400</v>
      </c>
      <c r="I5" s="244">
        <v>41097</v>
      </c>
      <c r="M5" s="245" t="s">
        <v>806</v>
      </c>
      <c r="T5" s="12" t="s">
        <v>1935</v>
      </c>
      <c r="U5" s="498" t="s">
        <v>1938</v>
      </c>
      <c r="V5" s="498" t="s">
        <v>1939</v>
      </c>
    </row>
    <row r="6" spans="1:22">
      <c r="A6" s="245" t="s">
        <v>806</v>
      </c>
      <c r="B6" s="245" t="s">
        <v>1050</v>
      </c>
      <c r="C6" s="245">
        <v>1650</v>
      </c>
      <c r="D6" s="245" t="s">
        <v>786</v>
      </c>
      <c r="E6" s="245">
        <v>30</v>
      </c>
      <c r="F6" s="245">
        <v>1</v>
      </c>
      <c r="G6" s="247">
        <v>49500</v>
      </c>
      <c r="H6" s="247">
        <v>1650</v>
      </c>
      <c r="I6" s="244">
        <v>40963</v>
      </c>
      <c r="M6" s="245" t="s">
        <v>792</v>
      </c>
      <c r="T6" s="12" t="s">
        <v>1935</v>
      </c>
      <c r="U6" s="498" t="s">
        <v>1938</v>
      </c>
      <c r="V6" s="498" t="s">
        <v>1939</v>
      </c>
    </row>
    <row r="7" spans="1:22">
      <c r="A7" s="245" t="s">
        <v>806</v>
      </c>
      <c r="B7" s="245" t="s">
        <v>1051</v>
      </c>
      <c r="C7" s="245">
        <v>1250</v>
      </c>
      <c r="D7" s="245" t="s">
        <v>786</v>
      </c>
      <c r="E7" s="245">
        <v>47</v>
      </c>
      <c r="F7" s="245">
        <v>0</v>
      </c>
      <c r="G7" s="247">
        <v>58750</v>
      </c>
      <c r="H7" s="247">
        <v>0</v>
      </c>
      <c r="I7" s="244">
        <v>41217</v>
      </c>
    </row>
    <row r="8" spans="1:22">
      <c r="A8" s="245" t="s">
        <v>795</v>
      </c>
      <c r="B8" s="245" t="s">
        <v>1048</v>
      </c>
      <c r="C8" s="245">
        <v>2360</v>
      </c>
      <c r="D8" s="245" t="s">
        <v>786</v>
      </c>
      <c r="E8" s="245">
        <v>20</v>
      </c>
      <c r="F8" s="245">
        <v>3</v>
      </c>
      <c r="G8" s="247">
        <v>47200</v>
      </c>
      <c r="H8" s="247">
        <v>7080</v>
      </c>
      <c r="I8" s="244">
        <v>40921</v>
      </c>
    </row>
    <row r="9" spans="1:22" ht="15">
      <c r="A9" s="245" t="s">
        <v>795</v>
      </c>
      <c r="B9" s="245" t="s">
        <v>1046</v>
      </c>
      <c r="C9" s="245">
        <v>3160</v>
      </c>
      <c r="D9" s="245" t="s">
        <v>786</v>
      </c>
      <c r="E9" s="245">
        <v>46</v>
      </c>
      <c r="F9" s="245">
        <v>1</v>
      </c>
      <c r="G9" s="247">
        <v>145360</v>
      </c>
      <c r="H9" s="247">
        <v>3160</v>
      </c>
      <c r="I9" s="244">
        <v>41022</v>
      </c>
      <c r="M9" s="246" t="s">
        <v>1052</v>
      </c>
    </row>
    <row r="10" spans="1:22" ht="15">
      <c r="A10" s="245" t="s">
        <v>795</v>
      </c>
      <c r="B10" s="245" t="s">
        <v>1049</v>
      </c>
      <c r="C10" s="245">
        <v>1990</v>
      </c>
      <c r="D10" s="245" t="s">
        <v>786</v>
      </c>
      <c r="E10" s="245">
        <v>18</v>
      </c>
      <c r="F10" s="245">
        <v>0</v>
      </c>
      <c r="G10" s="247">
        <v>35820</v>
      </c>
      <c r="H10" s="247">
        <v>0</v>
      </c>
      <c r="I10" s="244">
        <v>41244</v>
      </c>
      <c r="M10" s="243" t="s">
        <v>110</v>
      </c>
      <c r="N10" s="243" t="s">
        <v>773</v>
      </c>
      <c r="O10" s="243" t="s">
        <v>775</v>
      </c>
      <c r="P10" s="243" t="s">
        <v>776</v>
      </c>
      <c r="Q10" s="243" t="s">
        <v>1044</v>
      </c>
      <c r="R10" s="243" t="s">
        <v>778</v>
      </c>
      <c r="S10" s="243" t="s">
        <v>779</v>
      </c>
      <c r="T10" s="243" t="s">
        <v>780</v>
      </c>
      <c r="U10" s="243" t="s">
        <v>774</v>
      </c>
    </row>
    <row r="11" spans="1:22">
      <c r="A11" s="245" t="s">
        <v>795</v>
      </c>
      <c r="B11" s="245" t="s">
        <v>1050</v>
      </c>
      <c r="C11" s="245">
        <v>2570</v>
      </c>
      <c r="D11" s="245" t="s">
        <v>786</v>
      </c>
      <c r="E11" s="245">
        <v>23</v>
      </c>
      <c r="F11" s="245">
        <v>3</v>
      </c>
      <c r="G11" s="247">
        <v>59110</v>
      </c>
      <c r="H11" s="247">
        <v>7710</v>
      </c>
      <c r="I11" s="244">
        <v>41078</v>
      </c>
      <c r="M11" s="245" t="s">
        <v>806</v>
      </c>
      <c r="N11" s="245" t="s">
        <v>1046</v>
      </c>
      <c r="O11" s="245">
        <v>1300</v>
      </c>
      <c r="P11" s="245" t="s">
        <v>789</v>
      </c>
      <c r="Q11" s="245">
        <v>17</v>
      </c>
      <c r="R11" s="245">
        <v>2</v>
      </c>
      <c r="S11" s="247">
        <v>22100</v>
      </c>
      <c r="T11" s="247">
        <v>2600</v>
      </c>
      <c r="U11" s="244">
        <v>41080</v>
      </c>
    </row>
    <row r="12" spans="1:22">
      <c r="A12" s="245" t="s">
        <v>795</v>
      </c>
      <c r="B12" s="245" t="s">
        <v>1047</v>
      </c>
      <c r="C12" s="245">
        <v>3150</v>
      </c>
      <c r="D12" s="245" t="s">
        <v>786</v>
      </c>
      <c r="E12" s="245">
        <v>39</v>
      </c>
      <c r="F12" s="245">
        <v>0</v>
      </c>
      <c r="G12" s="247">
        <v>122850</v>
      </c>
      <c r="H12" s="247">
        <v>0</v>
      </c>
      <c r="I12" s="244">
        <v>41023</v>
      </c>
      <c r="M12" s="245" t="s">
        <v>806</v>
      </c>
      <c r="N12" s="245" t="s">
        <v>1051</v>
      </c>
      <c r="O12" s="245">
        <v>1200</v>
      </c>
      <c r="P12" s="245" t="s">
        <v>789</v>
      </c>
      <c r="Q12" s="245">
        <v>46</v>
      </c>
      <c r="R12" s="245">
        <v>2</v>
      </c>
      <c r="S12" s="247">
        <v>55200</v>
      </c>
      <c r="T12" s="247">
        <v>2400</v>
      </c>
      <c r="U12" s="244">
        <v>41074</v>
      </c>
    </row>
    <row r="13" spans="1:22">
      <c r="A13" s="245" t="s">
        <v>795</v>
      </c>
      <c r="B13" s="245" t="s">
        <v>1051</v>
      </c>
      <c r="C13" s="245">
        <v>3100</v>
      </c>
      <c r="D13" s="245" t="s">
        <v>786</v>
      </c>
      <c r="E13" s="245">
        <v>30</v>
      </c>
      <c r="F13" s="245">
        <v>3</v>
      </c>
      <c r="G13" s="247">
        <v>93000</v>
      </c>
      <c r="H13" s="247">
        <v>9300</v>
      </c>
      <c r="I13" s="244">
        <v>41119</v>
      </c>
      <c r="M13" s="245" t="s">
        <v>801</v>
      </c>
      <c r="N13" s="245" t="s">
        <v>1053</v>
      </c>
      <c r="O13" s="245">
        <v>3350</v>
      </c>
      <c r="P13" s="245" t="s">
        <v>789</v>
      </c>
      <c r="Q13" s="245">
        <v>38</v>
      </c>
      <c r="R13" s="245">
        <v>3</v>
      </c>
      <c r="S13" s="247">
        <v>127300</v>
      </c>
      <c r="T13" s="247">
        <v>10050</v>
      </c>
      <c r="U13" s="244">
        <v>41053</v>
      </c>
    </row>
    <row r="14" spans="1:22">
      <c r="A14" s="245" t="s">
        <v>795</v>
      </c>
      <c r="B14" s="245" t="s">
        <v>1053</v>
      </c>
      <c r="C14" s="245">
        <v>4800</v>
      </c>
      <c r="D14" s="245" t="s">
        <v>786</v>
      </c>
      <c r="E14" s="245">
        <v>27</v>
      </c>
      <c r="F14" s="245">
        <v>4</v>
      </c>
      <c r="G14" s="247">
        <v>129600</v>
      </c>
      <c r="H14" s="247">
        <v>19200</v>
      </c>
      <c r="I14" s="244">
        <v>41046</v>
      </c>
      <c r="M14" s="245" t="s">
        <v>801</v>
      </c>
      <c r="N14" s="245" t="s">
        <v>1050</v>
      </c>
      <c r="O14" s="245">
        <v>1450</v>
      </c>
      <c r="P14" s="245" t="s">
        <v>789</v>
      </c>
      <c r="Q14" s="245">
        <v>14</v>
      </c>
      <c r="R14" s="245">
        <v>1</v>
      </c>
      <c r="S14" s="247">
        <v>20300</v>
      </c>
      <c r="T14" s="247">
        <v>1450</v>
      </c>
      <c r="U14" s="244">
        <v>41048</v>
      </c>
    </row>
    <row r="15" spans="1:22">
      <c r="A15" s="245" t="s">
        <v>801</v>
      </c>
      <c r="B15" s="245" t="s">
        <v>1053</v>
      </c>
      <c r="C15" s="245">
        <v>3370</v>
      </c>
      <c r="D15" s="245" t="s">
        <v>786</v>
      </c>
      <c r="E15" s="245">
        <v>33</v>
      </c>
      <c r="F15" s="245">
        <v>2</v>
      </c>
      <c r="G15" s="247">
        <v>111210</v>
      </c>
      <c r="H15" s="247">
        <v>6740</v>
      </c>
      <c r="I15" s="244">
        <v>41041</v>
      </c>
      <c r="M15" s="245" t="s">
        <v>803</v>
      </c>
      <c r="N15" s="245" t="s">
        <v>1049</v>
      </c>
      <c r="O15" s="245">
        <v>1200</v>
      </c>
      <c r="P15" s="245" t="s">
        <v>789</v>
      </c>
      <c r="Q15" s="245">
        <v>33</v>
      </c>
      <c r="R15" s="245">
        <v>3</v>
      </c>
      <c r="S15" s="247">
        <v>39600</v>
      </c>
      <c r="T15" s="247">
        <v>3600</v>
      </c>
      <c r="U15" s="244">
        <v>41058</v>
      </c>
    </row>
    <row r="16" spans="1:22">
      <c r="A16" s="245" t="s">
        <v>801</v>
      </c>
      <c r="B16" s="245" t="s">
        <v>1050</v>
      </c>
      <c r="C16" s="245">
        <v>1490</v>
      </c>
      <c r="D16" s="245" t="s">
        <v>786</v>
      </c>
      <c r="E16" s="245">
        <v>47</v>
      </c>
      <c r="F16" s="245">
        <v>0</v>
      </c>
      <c r="G16" s="247">
        <v>70030</v>
      </c>
      <c r="H16" s="247">
        <v>0</v>
      </c>
      <c r="I16" s="244">
        <v>41248</v>
      </c>
      <c r="M16" s="245" t="s">
        <v>792</v>
      </c>
      <c r="N16" s="245" t="s">
        <v>1050</v>
      </c>
      <c r="O16" s="245">
        <v>1100</v>
      </c>
      <c r="P16" s="245" t="s">
        <v>800</v>
      </c>
      <c r="Q16" s="245">
        <v>38</v>
      </c>
      <c r="R16" s="245">
        <v>4</v>
      </c>
      <c r="S16" s="247">
        <v>41800</v>
      </c>
      <c r="T16" s="247">
        <v>4400</v>
      </c>
      <c r="U16" s="244">
        <v>41088</v>
      </c>
    </row>
    <row r="17" spans="1:21">
      <c r="A17" s="245" t="s">
        <v>801</v>
      </c>
      <c r="B17" s="245" t="s">
        <v>1047</v>
      </c>
      <c r="C17" s="245">
        <v>1280</v>
      </c>
      <c r="D17" s="245" t="s">
        <v>786</v>
      </c>
      <c r="E17" s="245">
        <v>21</v>
      </c>
      <c r="F17" s="245">
        <v>0</v>
      </c>
      <c r="G17" s="247">
        <v>26880</v>
      </c>
      <c r="H17" s="247">
        <v>0</v>
      </c>
      <c r="I17" s="244">
        <v>41225</v>
      </c>
      <c r="M17" s="245" t="s">
        <v>806</v>
      </c>
      <c r="N17" s="245" t="s">
        <v>1047</v>
      </c>
      <c r="O17" s="245">
        <v>2100</v>
      </c>
      <c r="P17" s="245" t="s">
        <v>799</v>
      </c>
      <c r="Q17" s="245">
        <v>18</v>
      </c>
      <c r="R17" s="245">
        <v>4</v>
      </c>
      <c r="S17" s="247">
        <v>37800</v>
      </c>
      <c r="T17" s="247">
        <v>8400</v>
      </c>
      <c r="U17" s="244">
        <v>41071</v>
      </c>
    </row>
    <row r="18" spans="1:21">
      <c r="A18" s="245" t="s">
        <v>801</v>
      </c>
      <c r="B18" s="245" t="s">
        <v>1051</v>
      </c>
      <c r="C18" s="245">
        <v>2900</v>
      </c>
      <c r="D18" s="245" t="s">
        <v>786</v>
      </c>
      <c r="E18" s="245">
        <v>36</v>
      </c>
      <c r="F18" s="245">
        <v>0</v>
      </c>
      <c r="G18" s="247">
        <v>104400</v>
      </c>
      <c r="H18" s="247">
        <v>0</v>
      </c>
      <c r="I18" s="244">
        <v>41045</v>
      </c>
    </row>
    <row r="19" spans="1:21">
      <c r="A19" s="245" t="s">
        <v>791</v>
      </c>
      <c r="B19" s="245" t="s">
        <v>1050</v>
      </c>
      <c r="C19" s="245">
        <v>2540</v>
      </c>
      <c r="D19" s="245" t="s">
        <v>786</v>
      </c>
      <c r="E19" s="245">
        <v>39</v>
      </c>
      <c r="F19" s="245">
        <v>0</v>
      </c>
      <c r="G19" s="247">
        <v>99060</v>
      </c>
      <c r="H19" s="247">
        <v>0</v>
      </c>
      <c r="I19" s="244">
        <v>41221</v>
      </c>
    </row>
    <row r="20" spans="1:21">
      <c r="A20" s="245" t="s">
        <v>791</v>
      </c>
      <c r="B20" s="245" t="s">
        <v>1047</v>
      </c>
      <c r="C20" s="245">
        <v>2620</v>
      </c>
      <c r="D20" s="245" t="s">
        <v>786</v>
      </c>
      <c r="E20" s="245">
        <v>20</v>
      </c>
      <c r="F20" s="245">
        <v>2</v>
      </c>
      <c r="G20" s="247">
        <v>52400</v>
      </c>
      <c r="H20" s="247">
        <v>5240</v>
      </c>
      <c r="I20" s="244">
        <v>41178</v>
      </c>
    </row>
    <row r="21" spans="1:21">
      <c r="A21" s="245" t="s">
        <v>791</v>
      </c>
      <c r="B21" s="245" t="s">
        <v>1051</v>
      </c>
      <c r="C21" s="245">
        <v>2560</v>
      </c>
      <c r="D21" s="245" t="s">
        <v>786</v>
      </c>
      <c r="E21" s="245">
        <v>15</v>
      </c>
      <c r="F21" s="245">
        <v>0</v>
      </c>
      <c r="G21" s="247">
        <v>38400</v>
      </c>
      <c r="H21" s="247">
        <v>0</v>
      </c>
      <c r="I21" s="244">
        <v>40993</v>
      </c>
    </row>
    <row r="22" spans="1:21">
      <c r="A22" s="245" t="s">
        <v>791</v>
      </c>
      <c r="B22" s="245" t="s">
        <v>1048</v>
      </c>
      <c r="C22" s="245">
        <v>2150</v>
      </c>
      <c r="D22" s="245" t="s">
        <v>786</v>
      </c>
      <c r="E22" s="245">
        <v>18</v>
      </c>
      <c r="F22" s="245">
        <v>2</v>
      </c>
      <c r="G22" s="247">
        <v>38700</v>
      </c>
      <c r="H22" s="247">
        <v>4300</v>
      </c>
      <c r="I22" s="244">
        <v>41224</v>
      </c>
    </row>
    <row r="23" spans="1:21">
      <c r="A23" s="245" t="s">
        <v>791</v>
      </c>
      <c r="B23" s="245" t="s">
        <v>1046</v>
      </c>
      <c r="C23" s="245">
        <v>3900</v>
      </c>
      <c r="D23" s="245" t="s">
        <v>786</v>
      </c>
      <c r="E23" s="245">
        <v>46</v>
      </c>
      <c r="F23" s="245">
        <v>4</v>
      </c>
      <c r="G23" s="247">
        <v>179400</v>
      </c>
      <c r="H23" s="247">
        <v>15600</v>
      </c>
      <c r="I23" s="244">
        <v>40916</v>
      </c>
    </row>
    <row r="24" spans="1:21">
      <c r="A24" s="245" t="s">
        <v>791</v>
      </c>
      <c r="B24" s="245" t="s">
        <v>1049</v>
      </c>
      <c r="C24" s="245">
        <v>1790</v>
      </c>
      <c r="D24" s="245" t="s">
        <v>786</v>
      </c>
      <c r="E24" s="245">
        <v>31</v>
      </c>
      <c r="F24" s="245">
        <v>1</v>
      </c>
      <c r="G24" s="247">
        <v>55490</v>
      </c>
      <c r="H24" s="247">
        <v>1790</v>
      </c>
      <c r="I24" s="244">
        <v>41049</v>
      </c>
    </row>
    <row r="25" spans="1:21">
      <c r="A25" s="245" t="s">
        <v>781</v>
      </c>
      <c r="B25" s="245" t="s">
        <v>1048</v>
      </c>
      <c r="C25" s="245">
        <v>4350</v>
      </c>
      <c r="D25" s="245" t="s">
        <v>786</v>
      </c>
      <c r="E25" s="245">
        <v>21</v>
      </c>
      <c r="F25" s="245">
        <v>3</v>
      </c>
      <c r="G25" s="247">
        <v>91350</v>
      </c>
      <c r="H25" s="247">
        <v>13050</v>
      </c>
      <c r="I25" s="244">
        <v>41002</v>
      </c>
    </row>
    <row r="26" spans="1:21">
      <c r="A26" s="245" t="s">
        <v>781</v>
      </c>
      <c r="B26" s="245" t="s">
        <v>1050</v>
      </c>
      <c r="C26" s="245">
        <v>2850</v>
      </c>
      <c r="D26" s="245" t="s">
        <v>786</v>
      </c>
      <c r="E26" s="245">
        <v>35</v>
      </c>
      <c r="F26" s="245">
        <v>2</v>
      </c>
      <c r="G26" s="247">
        <v>99750</v>
      </c>
      <c r="H26" s="247">
        <v>5700</v>
      </c>
      <c r="I26" s="244">
        <v>41018</v>
      </c>
    </row>
    <row r="27" spans="1:21">
      <c r="A27" s="245" t="s">
        <v>781</v>
      </c>
      <c r="B27" s="245" t="s">
        <v>1051</v>
      </c>
      <c r="C27" s="245">
        <v>4050</v>
      </c>
      <c r="D27" s="245" t="s">
        <v>786</v>
      </c>
      <c r="E27" s="245">
        <v>48</v>
      </c>
      <c r="F27" s="245">
        <v>4</v>
      </c>
      <c r="G27" s="247">
        <v>194400</v>
      </c>
      <c r="H27" s="247">
        <v>16200</v>
      </c>
      <c r="I27" s="244">
        <v>41271</v>
      </c>
    </row>
    <row r="28" spans="1:21">
      <c r="A28" s="245" t="s">
        <v>781</v>
      </c>
      <c r="B28" s="245" t="s">
        <v>1054</v>
      </c>
      <c r="C28" s="245">
        <v>3880</v>
      </c>
      <c r="D28" s="245" t="s">
        <v>786</v>
      </c>
      <c r="E28" s="245">
        <v>15</v>
      </c>
      <c r="F28" s="245">
        <v>1</v>
      </c>
      <c r="G28" s="247">
        <v>58200</v>
      </c>
      <c r="H28" s="247">
        <v>3880</v>
      </c>
      <c r="I28" s="244">
        <v>41260</v>
      </c>
    </row>
    <row r="29" spans="1:21">
      <c r="A29" s="245" t="s">
        <v>781</v>
      </c>
      <c r="B29" s="245" t="s">
        <v>1046</v>
      </c>
      <c r="C29" s="245">
        <v>4210</v>
      </c>
      <c r="D29" s="245" t="s">
        <v>786</v>
      </c>
      <c r="E29" s="245">
        <v>35</v>
      </c>
      <c r="F29" s="245">
        <v>2</v>
      </c>
      <c r="G29" s="247">
        <v>147350</v>
      </c>
      <c r="H29" s="247">
        <v>8420</v>
      </c>
      <c r="I29" s="244">
        <v>41115</v>
      </c>
    </row>
    <row r="30" spans="1:21">
      <c r="A30" s="245" t="s">
        <v>781</v>
      </c>
      <c r="B30" s="245" t="s">
        <v>1049</v>
      </c>
      <c r="C30" s="245">
        <v>4100</v>
      </c>
      <c r="D30" s="245" t="s">
        <v>786</v>
      </c>
      <c r="E30" s="245">
        <v>30</v>
      </c>
      <c r="F30" s="245">
        <v>2</v>
      </c>
      <c r="G30" s="247">
        <v>123000</v>
      </c>
      <c r="H30" s="247">
        <v>8200</v>
      </c>
      <c r="I30" s="244">
        <v>40922</v>
      </c>
    </row>
    <row r="31" spans="1:21">
      <c r="A31" s="245" t="s">
        <v>781</v>
      </c>
      <c r="B31" s="245" t="s">
        <v>1053</v>
      </c>
      <c r="C31" s="245">
        <v>2870</v>
      </c>
      <c r="D31" s="245" t="s">
        <v>786</v>
      </c>
      <c r="E31" s="245">
        <v>16</v>
      </c>
      <c r="F31" s="245">
        <v>0</v>
      </c>
      <c r="G31" s="247">
        <v>45920</v>
      </c>
      <c r="H31" s="247">
        <v>0</v>
      </c>
      <c r="I31" s="244">
        <v>41133</v>
      </c>
    </row>
    <row r="32" spans="1:21">
      <c r="A32" s="245" t="s">
        <v>804</v>
      </c>
      <c r="B32" s="245" t="s">
        <v>1048</v>
      </c>
      <c r="C32" s="245">
        <v>4590</v>
      </c>
      <c r="D32" s="245" t="s">
        <v>786</v>
      </c>
      <c r="E32" s="245">
        <v>28</v>
      </c>
      <c r="F32" s="245">
        <v>2</v>
      </c>
      <c r="G32" s="247">
        <v>128520</v>
      </c>
      <c r="H32" s="247">
        <v>9180</v>
      </c>
      <c r="I32" s="244">
        <v>41057</v>
      </c>
    </row>
    <row r="33" spans="1:9">
      <c r="A33" s="245" t="s">
        <v>804</v>
      </c>
      <c r="B33" s="245" t="s">
        <v>1050</v>
      </c>
      <c r="C33" s="245">
        <v>5490</v>
      </c>
      <c r="D33" s="245" t="s">
        <v>786</v>
      </c>
      <c r="E33" s="245">
        <v>28</v>
      </c>
      <c r="F33" s="245">
        <v>2</v>
      </c>
      <c r="G33" s="247">
        <v>153720</v>
      </c>
      <c r="H33" s="247">
        <v>10980</v>
      </c>
      <c r="I33" s="244">
        <v>41120</v>
      </c>
    </row>
    <row r="34" spans="1:9">
      <c r="A34" s="245" t="s">
        <v>804</v>
      </c>
      <c r="B34" s="245" t="s">
        <v>1051</v>
      </c>
      <c r="C34" s="245">
        <v>10010</v>
      </c>
      <c r="D34" s="245" t="s">
        <v>786</v>
      </c>
      <c r="E34" s="245">
        <v>14</v>
      </c>
      <c r="F34" s="245">
        <v>3</v>
      </c>
      <c r="G34" s="247">
        <v>140140</v>
      </c>
      <c r="H34" s="247">
        <v>30030</v>
      </c>
      <c r="I34" s="244">
        <v>41094</v>
      </c>
    </row>
    <row r="35" spans="1:9">
      <c r="A35" s="245" t="s">
        <v>804</v>
      </c>
      <c r="B35" s="245" t="s">
        <v>1047</v>
      </c>
      <c r="C35" s="245">
        <v>4550</v>
      </c>
      <c r="D35" s="245" t="s">
        <v>786</v>
      </c>
      <c r="E35" s="245">
        <v>22</v>
      </c>
      <c r="F35" s="245">
        <v>4</v>
      </c>
      <c r="G35" s="247">
        <v>100100</v>
      </c>
      <c r="H35" s="247">
        <v>18200</v>
      </c>
      <c r="I35" s="244">
        <v>40941</v>
      </c>
    </row>
    <row r="36" spans="1:9">
      <c r="A36" s="245" t="s">
        <v>792</v>
      </c>
      <c r="B36" s="245" t="s">
        <v>1046</v>
      </c>
      <c r="C36" s="245">
        <v>900</v>
      </c>
      <c r="D36" s="245" t="s">
        <v>786</v>
      </c>
      <c r="E36" s="245">
        <v>28</v>
      </c>
      <c r="F36" s="245">
        <v>4</v>
      </c>
      <c r="G36" s="247">
        <v>25200</v>
      </c>
      <c r="H36" s="247">
        <v>3600</v>
      </c>
      <c r="I36" s="244">
        <v>40954</v>
      </c>
    </row>
    <row r="37" spans="1:9">
      <c r="A37" s="245" t="s">
        <v>792</v>
      </c>
      <c r="B37" s="245" t="s">
        <v>1050</v>
      </c>
      <c r="C37" s="245">
        <v>1100</v>
      </c>
      <c r="D37" s="245" t="s">
        <v>786</v>
      </c>
      <c r="E37" s="245">
        <v>40</v>
      </c>
      <c r="F37" s="245">
        <v>3</v>
      </c>
      <c r="G37" s="247">
        <v>44000</v>
      </c>
      <c r="H37" s="247">
        <v>3300</v>
      </c>
      <c r="I37" s="244">
        <v>41186</v>
      </c>
    </row>
    <row r="38" spans="1:9">
      <c r="A38" s="245" t="s">
        <v>792</v>
      </c>
      <c r="B38" s="245" t="s">
        <v>1047</v>
      </c>
      <c r="C38" s="245">
        <v>1750</v>
      </c>
      <c r="D38" s="245" t="s">
        <v>786</v>
      </c>
      <c r="E38" s="245">
        <v>40</v>
      </c>
      <c r="F38" s="245">
        <v>0</v>
      </c>
      <c r="G38" s="247">
        <v>70000</v>
      </c>
      <c r="H38" s="247">
        <v>0</v>
      </c>
      <c r="I38" s="244">
        <v>41203</v>
      </c>
    </row>
    <row r="39" spans="1:9">
      <c r="A39" s="245" t="s">
        <v>792</v>
      </c>
      <c r="B39" s="245" t="s">
        <v>1053</v>
      </c>
      <c r="C39" s="245">
        <v>1950</v>
      </c>
      <c r="D39" s="245" t="s">
        <v>786</v>
      </c>
      <c r="E39" s="245">
        <v>43</v>
      </c>
      <c r="F39" s="245">
        <v>3</v>
      </c>
      <c r="G39" s="247">
        <v>83850</v>
      </c>
      <c r="H39" s="247">
        <v>5850</v>
      </c>
      <c r="I39" s="244">
        <v>41272</v>
      </c>
    </row>
    <row r="40" spans="1:9">
      <c r="A40" s="245" t="s">
        <v>784</v>
      </c>
      <c r="B40" s="245" t="s">
        <v>1054</v>
      </c>
      <c r="C40" s="245">
        <v>4700</v>
      </c>
      <c r="D40" s="245" t="s">
        <v>786</v>
      </c>
      <c r="E40" s="245">
        <v>49</v>
      </c>
      <c r="F40" s="245">
        <v>0</v>
      </c>
      <c r="G40" s="247">
        <v>230300</v>
      </c>
      <c r="H40" s="247">
        <v>0</v>
      </c>
      <c r="I40" s="244">
        <v>41216</v>
      </c>
    </row>
    <row r="41" spans="1:9">
      <c r="A41" s="245" t="s">
        <v>784</v>
      </c>
      <c r="B41" s="245" t="s">
        <v>1055</v>
      </c>
      <c r="C41" s="245">
        <v>3750</v>
      </c>
      <c r="D41" s="245" t="s">
        <v>786</v>
      </c>
      <c r="E41" s="245">
        <v>41</v>
      </c>
      <c r="F41" s="245">
        <v>3</v>
      </c>
      <c r="G41" s="247">
        <v>153750</v>
      </c>
      <c r="H41" s="247">
        <v>11250</v>
      </c>
      <c r="I41" s="244">
        <v>41222</v>
      </c>
    </row>
    <row r="42" spans="1:9">
      <c r="A42" s="245" t="s">
        <v>784</v>
      </c>
      <c r="B42" s="245" t="s">
        <v>1056</v>
      </c>
      <c r="C42" s="245">
        <v>2800</v>
      </c>
      <c r="D42" s="245" t="s">
        <v>786</v>
      </c>
      <c r="E42" s="245">
        <v>34</v>
      </c>
      <c r="F42" s="245">
        <v>3</v>
      </c>
      <c r="G42" s="247">
        <v>95200</v>
      </c>
      <c r="H42" s="247">
        <v>8400</v>
      </c>
      <c r="I42" s="244">
        <v>40909</v>
      </c>
    </row>
    <row r="43" spans="1:9">
      <c r="A43" s="245" t="s">
        <v>784</v>
      </c>
      <c r="B43" s="245" t="s">
        <v>1057</v>
      </c>
      <c r="C43" s="245">
        <v>4500</v>
      </c>
      <c r="D43" s="245" t="s">
        <v>786</v>
      </c>
      <c r="E43" s="245">
        <v>28</v>
      </c>
      <c r="F43" s="245">
        <v>3</v>
      </c>
      <c r="G43" s="247">
        <v>126000</v>
      </c>
      <c r="H43" s="247">
        <v>13500</v>
      </c>
      <c r="I43" s="244">
        <v>41242</v>
      </c>
    </row>
    <row r="44" spans="1:9">
      <c r="A44" s="245" t="s">
        <v>787</v>
      </c>
      <c r="B44" s="245" t="s">
        <v>1050</v>
      </c>
      <c r="C44" s="245">
        <v>1650</v>
      </c>
      <c r="D44" s="245" t="s">
        <v>786</v>
      </c>
      <c r="E44" s="245">
        <v>39</v>
      </c>
      <c r="F44" s="245">
        <v>3</v>
      </c>
      <c r="G44" s="247">
        <v>64350</v>
      </c>
      <c r="H44" s="247">
        <v>4950</v>
      </c>
      <c r="I44" s="244">
        <v>41226</v>
      </c>
    </row>
    <row r="45" spans="1:9">
      <c r="A45" s="245" t="s">
        <v>787</v>
      </c>
      <c r="B45" s="245" t="s">
        <v>1048</v>
      </c>
      <c r="C45" s="245">
        <v>1560</v>
      </c>
      <c r="D45" s="245" t="s">
        <v>786</v>
      </c>
      <c r="E45" s="245">
        <v>25</v>
      </c>
      <c r="F45" s="245">
        <v>3</v>
      </c>
      <c r="G45" s="247">
        <v>39000</v>
      </c>
      <c r="H45" s="247">
        <v>4680</v>
      </c>
      <c r="I45" s="244">
        <v>41083</v>
      </c>
    </row>
    <row r="46" spans="1:9">
      <c r="A46" s="245" t="s">
        <v>787</v>
      </c>
      <c r="B46" s="245" t="s">
        <v>1047</v>
      </c>
      <c r="C46" s="245">
        <v>1150</v>
      </c>
      <c r="D46" s="245" t="s">
        <v>786</v>
      </c>
      <c r="E46" s="245">
        <v>13</v>
      </c>
      <c r="F46" s="245">
        <v>0</v>
      </c>
      <c r="G46" s="247">
        <v>14950</v>
      </c>
      <c r="H46" s="247">
        <v>0</v>
      </c>
      <c r="I46" s="244">
        <v>41064</v>
      </c>
    </row>
    <row r="47" spans="1:9">
      <c r="A47" s="245" t="s">
        <v>787</v>
      </c>
      <c r="B47" s="245" t="s">
        <v>1046</v>
      </c>
      <c r="C47" s="245">
        <v>890</v>
      </c>
      <c r="D47" s="245" t="s">
        <v>786</v>
      </c>
      <c r="E47" s="245">
        <v>44</v>
      </c>
      <c r="F47" s="245">
        <v>1</v>
      </c>
      <c r="G47" s="247">
        <v>39160</v>
      </c>
      <c r="H47" s="247">
        <v>890</v>
      </c>
      <c r="I47" s="244">
        <v>41024</v>
      </c>
    </row>
    <row r="48" spans="1:9">
      <c r="A48" s="245" t="s">
        <v>787</v>
      </c>
      <c r="B48" s="245" t="s">
        <v>1049</v>
      </c>
      <c r="C48" s="245">
        <v>1960</v>
      </c>
      <c r="D48" s="245" t="s">
        <v>786</v>
      </c>
      <c r="E48" s="245">
        <v>20</v>
      </c>
      <c r="F48" s="245">
        <v>3</v>
      </c>
      <c r="G48" s="247">
        <v>39200</v>
      </c>
      <c r="H48" s="247">
        <v>5880</v>
      </c>
      <c r="I48" s="244">
        <v>40960</v>
      </c>
    </row>
    <row r="49" spans="1:9">
      <c r="A49" s="245" t="s">
        <v>787</v>
      </c>
      <c r="B49" s="245" t="s">
        <v>1051</v>
      </c>
      <c r="C49" s="245">
        <v>2500</v>
      </c>
      <c r="D49" s="245" t="s">
        <v>786</v>
      </c>
      <c r="E49" s="245">
        <v>15</v>
      </c>
      <c r="F49" s="245">
        <v>3</v>
      </c>
      <c r="G49" s="247">
        <v>37500</v>
      </c>
      <c r="H49" s="247">
        <v>7500</v>
      </c>
      <c r="I49" s="244">
        <v>40965</v>
      </c>
    </row>
    <row r="50" spans="1:9">
      <c r="A50" s="245" t="s">
        <v>803</v>
      </c>
      <c r="B50" s="245" t="s">
        <v>1050</v>
      </c>
      <c r="C50" s="245">
        <v>800</v>
      </c>
      <c r="D50" s="245" t="s">
        <v>786</v>
      </c>
      <c r="E50" s="245">
        <v>17</v>
      </c>
      <c r="F50" s="245">
        <v>1</v>
      </c>
      <c r="G50" s="247">
        <v>13600</v>
      </c>
      <c r="H50" s="247">
        <v>800</v>
      </c>
      <c r="I50" s="244">
        <v>40984</v>
      </c>
    </row>
    <row r="51" spans="1:9">
      <c r="A51" s="245" t="s">
        <v>803</v>
      </c>
      <c r="B51" s="245" t="s">
        <v>1046</v>
      </c>
      <c r="C51" s="245">
        <v>1150</v>
      </c>
      <c r="D51" s="245" t="s">
        <v>786</v>
      </c>
      <c r="E51" s="245">
        <v>31</v>
      </c>
      <c r="F51" s="245">
        <v>1</v>
      </c>
      <c r="G51" s="247">
        <v>35650</v>
      </c>
      <c r="H51" s="247">
        <v>1150</v>
      </c>
      <c r="I51" s="244">
        <v>41202</v>
      </c>
    </row>
    <row r="52" spans="1:9">
      <c r="A52" s="245" t="s">
        <v>803</v>
      </c>
      <c r="B52" s="245" t="s">
        <v>1049</v>
      </c>
      <c r="C52" s="245">
        <v>1200</v>
      </c>
      <c r="D52" s="245" t="s">
        <v>786</v>
      </c>
      <c r="E52" s="245">
        <v>42</v>
      </c>
      <c r="F52" s="245">
        <v>2</v>
      </c>
      <c r="G52" s="247">
        <v>50400</v>
      </c>
      <c r="H52" s="247">
        <v>2400</v>
      </c>
      <c r="I52" s="244">
        <v>41050</v>
      </c>
    </row>
    <row r="53" spans="1:9">
      <c r="A53" s="245" t="s">
        <v>803</v>
      </c>
      <c r="B53" s="245" t="s">
        <v>1053</v>
      </c>
      <c r="C53" s="245">
        <v>1080</v>
      </c>
      <c r="D53" s="245" t="s">
        <v>786</v>
      </c>
      <c r="E53" s="245">
        <v>43</v>
      </c>
      <c r="F53" s="245">
        <v>4</v>
      </c>
      <c r="G53" s="247">
        <v>46440</v>
      </c>
      <c r="H53" s="247">
        <v>4320</v>
      </c>
      <c r="I53" s="244">
        <v>41270</v>
      </c>
    </row>
    <row r="54" spans="1:9">
      <c r="A54" s="245" t="s">
        <v>806</v>
      </c>
      <c r="B54" s="245" t="s">
        <v>1046</v>
      </c>
      <c r="C54" s="245">
        <v>1300</v>
      </c>
      <c r="D54" s="245" t="s">
        <v>789</v>
      </c>
      <c r="E54" s="245">
        <v>17</v>
      </c>
      <c r="F54" s="245">
        <v>2</v>
      </c>
      <c r="G54" s="247">
        <v>22100</v>
      </c>
      <c r="H54" s="247">
        <v>2600</v>
      </c>
      <c r="I54" s="244">
        <v>41080</v>
      </c>
    </row>
    <row r="55" spans="1:9">
      <c r="A55" s="245" t="s">
        <v>806</v>
      </c>
      <c r="B55" s="245" t="s">
        <v>1047</v>
      </c>
      <c r="C55" s="245">
        <v>2100</v>
      </c>
      <c r="D55" s="245" t="s">
        <v>789</v>
      </c>
      <c r="E55" s="245">
        <v>37</v>
      </c>
      <c r="F55" s="245">
        <v>0</v>
      </c>
      <c r="G55" s="247">
        <v>77700</v>
      </c>
      <c r="H55" s="247">
        <v>0</v>
      </c>
      <c r="I55" s="244">
        <v>41162</v>
      </c>
    </row>
    <row r="56" spans="1:9">
      <c r="A56" s="245" t="s">
        <v>806</v>
      </c>
      <c r="B56" s="245" t="s">
        <v>1048</v>
      </c>
      <c r="C56" s="245">
        <v>1350</v>
      </c>
      <c r="D56" s="245" t="s">
        <v>789</v>
      </c>
      <c r="E56" s="245">
        <v>36</v>
      </c>
      <c r="F56" s="245">
        <v>0</v>
      </c>
      <c r="G56" s="247">
        <v>48600</v>
      </c>
      <c r="H56" s="247">
        <v>0</v>
      </c>
      <c r="I56" s="244">
        <v>40976</v>
      </c>
    </row>
    <row r="57" spans="1:9">
      <c r="A57" s="245" t="s">
        <v>806</v>
      </c>
      <c r="B57" s="245" t="s">
        <v>1049</v>
      </c>
      <c r="C57" s="245">
        <v>1700</v>
      </c>
      <c r="D57" s="245" t="s">
        <v>789</v>
      </c>
      <c r="E57" s="245">
        <v>45</v>
      </c>
      <c r="F57" s="245">
        <v>2</v>
      </c>
      <c r="G57" s="247">
        <v>76500</v>
      </c>
      <c r="H57" s="247">
        <v>3400</v>
      </c>
      <c r="I57" s="244">
        <v>41012</v>
      </c>
    </row>
    <row r="58" spans="1:9">
      <c r="A58" s="245" t="s">
        <v>806</v>
      </c>
      <c r="B58" s="245" t="s">
        <v>1050</v>
      </c>
      <c r="C58" s="245">
        <v>1660</v>
      </c>
      <c r="D58" s="245" t="s">
        <v>789</v>
      </c>
      <c r="E58" s="245">
        <v>44</v>
      </c>
      <c r="F58" s="245">
        <v>3</v>
      </c>
      <c r="G58" s="247">
        <v>73040</v>
      </c>
      <c r="H58" s="247">
        <v>4980</v>
      </c>
      <c r="I58" s="244">
        <v>41251</v>
      </c>
    </row>
    <row r="59" spans="1:9">
      <c r="A59" s="245" t="s">
        <v>806</v>
      </c>
      <c r="B59" s="245" t="s">
        <v>1051</v>
      </c>
      <c r="C59" s="245">
        <v>1200</v>
      </c>
      <c r="D59" s="245" t="s">
        <v>789</v>
      </c>
      <c r="E59" s="245">
        <v>46</v>
      </c>
      <c r="F59" s="245">
        <v>2</v>
      </c>
      <c r="G59" s="247">
        <v>55200</v>
      </c>
      <c r="H59" s="247">
        <v>2400</v>
      </c>
      <c r="I59" s="244">
        <v>41074</v>
      </c>
    </row>
    <row r="60" spans="1:9">
      <c r="A60" s="245" t="s">
        <v>795</v>
      </c>
      <c r="B60" s="245" t="s">
        <v>1048</v>
      </c>
      <c r="C60" s="245">
        <v>2400</v>
      </c>
      <c r="D60" s="245" t="s">
        <v>789</v>
      </c>
      <c r="E60" s="245">
        <v>48</v>
      </c>
      <c r="F60" s="245">
        <v>2</v>
      </c>
      <c r="G60" s="247">
        <v>115200</v>
      </c>
      <c r="H60" s="247">
        <v>4800</v>
      </c>
      <c r="I60" s="244">
        <v>41160</v>
      </c>
    </row>
    <row r="61" spans="1:9">
      <c r="A61" s="245" t="s">
        <v>795</v>
      </c>
      <c r="B61" s="245" t="s">
        <v>1046</v>
      </c>
      <c r="C61" s="245">
        <v>3200</v>
      </c>
      <c r="D61" s="245" t="s">
        <v>789</v>
      </c>
      <c r="E61" s="245">
        <v>47</v>
      </c>
      <c r="F61" s="245">
        <v>0</v>
      </c>
      <c r="G61" s="247">
        <v>150400</v>
      </c>
      <c r="H61" s="247">
        <v>0</v>
      </c>
      <c r="I61" s="244">
        <v>41051</v>
      </c>
    </row>
    <row r="62" spans="1:9">
      <c r="A62" s="245" t="s">
        <v>795</v>
      </c>
      <c r="B62" s="245" t="s">
        <v>1049</v>
      </c>
      <c r="C62" s="245">
        <v>1900</v>
      </c>
      <c r="D62" s="245" t="s">
        <v>789</v>
      </c>
      <c r="E62" s="245">
        <v>30</v>
      </c>
      <c r="F62" s="245">
        <v>1</v>
      </c>
      <c r="G62" s="247">
        <v>57000</v>
      </c>
      <c r="H62" s="247">
        <v>1900</v>
      </c>
      <c r="I62" s="244">
        <v>41149</v>
      </c>
    </row>
    <row r="63" spans="1:9">
      <c r="A63" s="245" t="s">
        <v>795</v>
      </c>
      <c r="B63" s="245" t="s">
        <v>1050</v>
      </c>
      <c r="C63" s="245">
        <v>2500</v>
      </c>
      <c r="D63" s="245" t="s">
        <v>789</v>
      </c>
      <c r="E63" s="245">
        <v>47</v>
      </c>
      <c r="F63" s="245">
        <v>4</v>
      </c>
      <c r="G63" s="247">
        <v>117500</v>
      </c>
      <c r="H63" s="247">
        <v>10000</v>
      </c>
      <c r="I63" s="244">
        <v>41195</v>
      </c>
    </row>
    <row r="64" spans="1:9">
      <c r="A64" s="245" t="s">
        <v>795</v>
      </c>
      <c r="B64" s="245" t="s">
        <v>1047</v>
      </c>
      <c r="C64" s="245">
        <v>3200</v>
      </c>
      <c r="D64" s="245" t="s">
        <v>789</v>
      </c>
      <c r="E64" s="245">
        <v>32</v>
      </c>
      <c r="F64" s="245">
        <v>0</v>
      </c>
      <c r="G64" s="247">
        <v>102400</v>
      </c>
      <c r="H64" s="247">
        <v>0</v>
      </c>
      <c r="I64" s="244">
        <v>40975</v>
      </c>
    </row>
    <row r="65" spans="1:9">
      <c r="A65" s="245" t="s">
        <v>795</v>
      </c>
      <c r="B65" s="245" t="s">
        <v>1051</v>
      </c>
      <c r="C65" s="245">
        <v>3300</v>
      </c>
      <c r="D65" s="245" t="s">
        <v>789</v>
      </c>
      <c r="E65" s="245">
        <v>19</v>
      </c>
      <c r="F65" s="245">
        <v>0</v>
      </c>
      <c r="G65" s="247">
        <v>62700</v>
      </c>
      <c r="H65" s="247">
        <v>0</v>
      </c>
      <c r="I65" s="244">
        <v>41203</v>
      </c>
    </row>
    <row r="66" spans="1:9">
      <c r="A66" s="245" t="s">
        <v>795</v>
      </c>
      <c r="B66" s="245" t="s">
        <v>1053</v>
      </c>
      <c r="C66" s="245">
        <v>4850</v>
      </c>
      <c r="D66" s="245" t="s">
        <v>789</v>
      </c>
      <c r="E66" s="245">
        <v>24</v>
      </c>
      <c r="F66" s="245">
        <v>1</v>
      </c>
      <c r="G66" s="247">
        <v>116400</v>
      </c>
      <c r="H66" s="247">
        <v>4850</v>
      </c>
      <c r="I66" s="244">
        <v>40921</v>
      </c>
    </row>
    <row r="67" spans="1:9">
      <c r="A67" s="245" t="s">
        <v>801</v>
      </c>
      <c r="B67" s="245" t="s">
        <v>1053</v>
      </c>
      <c r="C67" s="245">
        <v>3350</v>
      </c>
      <c r="D67" s="245" t="s">
        <v>789</v>
      </c>
      <c r="E67" s="245">
        <v>38</v>
      </c>
      <c r="F67" s="245">
        <v>3</v>
      </c>
      <c r="G67" s="247">
        <v>127300</v>
      </c>
      <c r="H67" s="247">
        <v>10050</v>
      </c>
      <c r="I67" s="244">
        <v>41053</v>
      </c>
    </row>
    <row r="68" spans="1:9">
      <c r="A68" s="245" t="s">
        <v>801</v>
      </c>
      <c r="B68" s="245" t="s">
        <v>1050</v>
      </c>
      <c r="C68" s="245">
        <v>1450</v>
      </c>
      <c r="D68" s="245" t="s">
        <v>789</v>
      </c>
      <c r="E68" s="245">
        <v>14</v>
      </c>
      <c r="F68" s="245">
        <v>1</v>
      </c>
      <c r="G68" s="247">
        <v>20300</v>
      </c>
      <c r="H68" s="247">
        <v>1450</v>
      </c>
      <c r="I68" s="244">
        <v>41048</v>
      </c>
    </row>
    <row r="69" spans="1:9">
      <c r="A69" s="245" t="s">
        <v>801</v>
      </c>
      <c r="B69" s="245" t="s">
        <v>1047</v>
      </c>
      <c r="C69" s="245">
        <v>1200</v>
      </c>
      <c r="D69" s="245" t="s">
        <v>789</v>
      </c>
      <c r="E69" s="245">
        <v>13</v>
      </c>
      <c r="F69" s="245">
        <v>1</v>
      </c>
      <c r="G69" s="247">
        <v>15600</v>
      </c>
      <c r="H69" s="247">
        <v>1200</v>
      </c>
      <c r="I69" s="244">
        <v>41152</v>
      </c>
    </row>
    <row r="70" spans="1:9">
      <c r="A70" s="245" t="s">
        <v>801</v>
      </c>
      <c r="B70" s="245" t="s">
        <v>1051</v>
      </c>
      <c r="C70" s="245">
        <v>2950</v>
      </c>
      <c r="D70" s="245" t="s">
        <v>789</v>
      </c>
      <c r="E70" s="245">
        <v>38</v>
      </c>
      <c r="F70" s="245">
        <v>0</v>
      </c>
      <c r="G70" s="247">
        <v>112100</v>
      </c>
      <c r="H70" s="247">
        <v>0</v>
      </c>
      <c r="I70" s="244">
        <v>41099</v>
      </c>
    </row>
    <row r="71" spans="1:9">
      <c r="A71" s="245" t="s">
        <v>791</v>
      </c>
      <c r="B71" s="245" t="s">
        <v>1050</v>
      </c>
      <c r="C71" s="245">
        <v>2600</v>
      </c>
      <c r="D71" s="245" t="s">
        <v>789</v>
      </c>
      <c r="E71" s="245">
        <v>10</v>
      </c>
      <c r="F71" s="245">
        <v>2</v>
      </c>
      <c r="G71" s="247">
        <v>26000</v>
      </c>
      <c r="H71" s="247">
        <v>5200</v>
      </c>
      <c r="I71" s="244">
        <v>41210</v>
      </c>
    </row>
    <row r="72" spans="1:9">
      <c r="A72" s="245" t="s">
        <v>791</v>
      </c>
      <c r="B72" s="245" t="s">
        <v>1047</v>
      </c>
      <c r="C72" s="245">
        <v>2600</v>
      </c>
      <c r="D72" s="245" t="s">
        <v>789</v>
      </c>
      <c r="E72" s="245">
        <v>10</v>
      </c>
      <c r="F72" s="245">
        <v>4</v>
      </c>
      <c r="G72" s="247">
        <v>26000</v>
      </c>
      <c r="H72" s="247">
        <v>10400</v>
      </c>
      <c r="I72" s="244">
        <v>40976</v>
      </c>
    </row>
    <row r="73" spans="1:9">
      <c r="A73" s="245" t="s">
        <v>791</v>
      </c>
      <c r="B73" s="245" t="s">
        <v>1051</v>
      </c>
      <c r="C73" s="245">
        <v>2500</v>
      </c>
      <c r="D73" s="245" t="s">
        <v>789</v>
      </c>
      <c r="E73" s="245">
        <v>48</v>
      </c>
      <c r="F73" s="245">
        <v>2</v>
      </c>
      <c r="G73" s="247">
        <v>120000</v>
      </c>
      <c r="H73" s="247">
        <v>5000</v>
      </c>
      <c r="I73" s="244">
        <v>40984</v>
      </c>
    </row>
    <row r="74" spans="1:9">
      <c r="A74" s="245" t="s">
        <v>791</v>
      </c>
      <c r="B74" s="245" t="s">
        <v>1048</v>
      </c>
      <c r="C74" s="245">
        <v>2200</v>
      </c>
      <c r="D74" s="245" t="s">
        <v>789</v>
      </c>
      <c r="E74" s="245">
        <v>25</v>
      </c>
      <c r="F74" s="245">
        <v>4</v>
      </c>
      <c r="G74" s="247">
        <v>55000</v>
      </c>
      <c r="H74" s="247">
        <v>8800</v>
      </c>
      <c r="I74" s="244">
        <v>41269</v>
      </c>
    </row>
    <row r="75" spans="1:9">
      <c r="A75" s="245" t="s">
        <v>791</v>
      </c>
      <c r="B75" s="245" t="s">
        <v>1046</v>
      </c>
      <c r="C75" s="245">
        <v>3900</v>
      </c>
      <c r="D75" s="245" t="s">
        <v>789</v>
      </c>
      <c r="E75" s="245">
        <v>38</v>
      </c>
      <c r="F75" s="245">
        <v>0</v>
      </c>
      <c r="G75" s="247">
        <v>148200</v>
      </c>
      <c r="H75" s="247">
        <v>0</v>
      </c>
      <c r="I75" s="244">
        <v>41247</v>
      </c>
    </row>
    <row r="76" spans="1:9">
      <c r="A76" s="245" t="s">
        <v>791</v>
      </c>
      <c r="B76" s="245" t="s">
        <v>1049</v>
      </c>
      <c r="C76" s="245">
        <v>1800</v>
      </c>
      <c r="D76" s="245" t="s">
        <v>789</v>
      </c>
      <c r="E76" s="245">
        <v>11</v>
      </c>
      <c r="F76" s="245">
        <v>1</v>
      </c>
      <c r="G76" s="247">
        <v>19800</v>
      </c>
      <c r="H76" s="247">
        <v>1800</v>
      </c>
      <c r="I76" s="244">
        <v>41005</v>
      </c>
    </row>
    <row r="77" spans="1:9">
      <c r="A77" s="245" t="s">
        <v>781</v>
      </c>
      <c r="B77" s="245" t="s">
        <v>1048</v>
      </c>
      <c r="C77" s="245">
        <v>4400</v>
      </c>
      <c r="D77" s="245" t="s">
        <v>789</v>
      </c>
      <c r="E77" s="245">
        <v>39</v>
      </c>
      <c r="F77" s="245">
        <v>1</v>
      </c>
      <c r="G77" s="247">
        <v>171600</v>
      </c>
      <c r="H77" s="247">
        <v>4400</v>
      </c>
      <c r="I77" s="244">
        <v>41171</v>
      </c>
    </row>
    <row r="78" spans="1:9">
      <c r="A78" s="245" t="s">
        <v>781</v>
      </c>
      <c r="B78" s="245" t="s">
        <v>1050</v>
      </c>
      <c r="C78" s="245">
        <v>2850</v>
      </c>
      <c r="D78" s="245" t="s">
        <v>789</v>
      </c>
      <c r="E78" s="245">
        <v>19</v>
      </c>
      <c r="F78" s="245">
        <v>1</v>
      </c>
      <c r="G78" s="247">
        <v>54150</v>
      </c>
      <c r="H78" s="247">
        <v>2850</v>
      </c>
      <c r="I78" s="244">
        <v>41103</v>
      </c>
    </row>
    <row r="79" spans="1:9">
      <c r="A79" s="245" t="s">
        <v>781</v>
      </c>
      <c r="B79" s="245" t="s">
        <v>1051</v>
      </c>
      <c r="C79" s="245">
        <v>4000</v>
      </c>
      <c r="D79" s="245" t="s">
        <v>789</v>
      </c>
      <c r="E79" s="245">
        <v>24</v>
      </c>
      <c r="F79" s="245">
        <v>1</v>
      </c>
      <c r="G79" s="247">
        <v>96000</v>
      </c>
      <c r="H79" s="247">
        <v>4000</v>
      </c>
      <c r="I79" s="244">
        <v>40948</v>
      </c>
    </row>
    <row r="80" spans="1:9">
      <c r="A80" s="245" t="s">
        <v>781</v>
      </c>
      <c r="B80" s="245" t="s">
        <v>1054</v>
      </c>
      <c r="C80" s="245">
        <v>3900</v>
      </c>
      <c r="D80" s="245" t="s">
        <v>789</v>
      </c>
      <c r="E80" s="245">
        <v>36</v>
      </c>
      <c r="F80" s="245">
        <v>1</v>
      </c>
      <c r="G80" s="247">
        <v>140400</v>
      </c>
      <c r="H80" s="247">
        <v>3900</v>
      </c>
      <c r="I80" s="244">
        <v>41094</v>
      </c>
    </row>
    <row r="81" spans="1:9">
      <c r="A81" s="245" t="s">
        <v>781</v>
      </c>
      <c r="B81" s="245" t="s">
        <v>1046</v>
      </c>
      <c r="C81" s="245">
        <v>4200</v>
      </c>
      <c r="D81" s="245" t="s">
        <v>789</v>
      </c>
      <c r="E81" s="245">
        <v>26</v>
      </c>
      <c r="F81" s="245">
        <v>1</v>
      </c>
      <c r="G81" s="247">
        <v>109200</v>
      </c>
      <c r="H81" s="247">
        <v>4200</v>
      </c>
      <c r="I81" s="244">
        <v>41162</v>
      </c>
    </row>
    <row r="82" spans="1:9">
      <c r="A82" s="245" t="s">
        <v>781</v>
      </c>
      <c r="B82" s="245" t="s">
        <v>1049</v>
      </c>
      <c r="C82" s="245">
        <v>4100</v>
      </c>
      <c r="D82" s="245" t="s">
        <v>789</v>
      </c>
      <c r="E82" s="245">
        <v>18</v>
      </c>
      <c r="F82" s="245">
        <v>1</v>
      </c>
      <c r="G82" s="247">
        <v>73800</v>
      </c>
      <c r="H82" s="247">
        <v>4100</v>
      </c>
      <c r="I82" s="244">
        <v>41241</v>
      </c>
    </row>
    <row r="83" spans="1:9">
      <c r="A83" s="245" t="s">
        <v>781</v>
      </c>
      <c r="B83" s="245" t="s">
        <v>1053</v>
      </c>
      <c r="C83" s="245">
        <v>2900</v>
      </c>
      <c r="D83" s="245" t="s">
        <v>789</v>
      </c>
      <c r="E83" s="245">
        <v>42</v>
      </c>
      <c r="F83" s="245">
        <v>3</v>
      </c>
      <c r="G83" s="247">
        <v>121800</v>
      </c>
      <c r="H83" s="247">
        <v>8700</v>
      </c>
      <c r="I83" s="244">
        <v>41036</v>
      </c>
    </row>
    <row r="84" spans="1:9">
      <c r="A84" s="245" t="s">
        <v>804</v>
      </c>
      <c r="B84" s="245" t="s">
        <v>1048</v>
      </c>
      <c r="C84" s="245">
        <v>4600</v>
      </c>
      <c r="D84" s="245" t="s">
        <v>789</v>
      </c>
      <c r="E84" s="245">
        <v>46</v>
      </c>
      <c r="F84" s="245">
        <v>1</v>
      </c>
      <c r="G84" s="247">
        <v>211600</v>
      </c>
      <c r="H84" s="247">
        <v>4600</v>
      </c>
      <c r="I84" s="244">
        <v>41108</v>
      </c>
    </row>
    <row r="85" spans="1:9">
      <c r="A85" s="245" t="s">
        <v>804</v>
      </c>
      <c r="B85" s="245" t="s">
        <v>1050</v>
      </c>
      <c r="C85" s="245">
        <v>5400</v>
      </c>
      <c r="D85" s="245" t="s">
        <v>789</v>
      </c>
      <c r="E85" s="245">
        <v>35</v>
      </c>
      <c r="F85" s="245">
        <v>1</v>
      </c>
      <c r="G85" s="247">
        <v>189000</v>
      </c>
      <c r="H85" s="247">
        <v>5400</v>
      </c>
      <c r="I85" s="244">
        <v>40960</v>
      </c>
    </row>
    <row r="86" spans="1:9">
      <c r="A86" s="245" t="s">
        <v>804</v>
      </c>
      <c r="B86" s="245" t="s">
        <v>1051</v>
      </c>
      <c r="C86" s="245">
        <v>9990</v>
      </c>
      <c r="D86" s="245" t="s">
        <v>789</v>
      </c>
      <c r="E86" s="245">
        <v>43</v>
      </c>
      <c r="F86" s="245">
        <v>4</v>
      </c>
      <c r="G86" s="247">
        <v>429570</v>
      </c>
      <c r="H86" s="247">
        <v>39960</v>
      </c>
      <c r="I86" s="244">
        <v>41259</v>
      </c>
    </row>
    <row r="87" spans="1:9">
      <c r="A87" s="245" t="s">
        <v>804</v>
      </c>
      <c r="B87" s="245" t="s">
        <v>1047</v>
      </c>
      <c r="C87" s="245">
        <v>4550</v>
      </c>
      <c r="D87" s="245" t="s">
        <v>789</v>
      </c>
      <c r="E87" s="245">
        <v>28</v>
      </c>
      <c r="F87" s="245">
        <v>0</v>
      </c>
      <c r="G87" s="247">
        <v>127400</v>
      </c>
      <c r="H87" s="247">
        <v>0</v>
      </c>
      <c r="I87" s="244">
        <v>41180</v>
      </c>
    </row>
    <row r="88" spans="1:9">
      <c r="A88" s="245" t="s">
        <v>792</v>
      </c>
      <c r="B88" s="245" t="s">
        <v>1046</v>
      </c>
      <c r="C88" s="245">
        <v>1000</v>
      </c>
      <c r="D88" s="245" t="s">
        <v>789</v>
      </c>
      <c r="E88" s="245">
        <v>42</v>
      </c>
      <c r="F88" s="245">
        <v>1</v>
      </c>
      <c r="G88" s="247">
        <v>42000</v>
      </c>
      <c r="H88" s="247">
        <v>1000</v>
      </c>
      <c r="I88" s="244">
        <v>41112</v>
      </c>
    </row>
    <row r="89" spans="1:9">
      <c r="A89" s="245" t="s">
        <v>792</v>
      </c>
      <c r="B89" s="245" t="s">
        <v>1050</v>
      </c>
      <c r="C89" s="245">
        <v>1000</v>
      </c>
      <c r="D89" s="245" t="s">
        <v>789</v>
      </c>
      <c r="E89" s="245">
        <v>37</v>
      </c>
      <c r="F89" s="245">
        <v>2</v>
      </c>
      <c r="G89" s="247">
        <v>37000</v>
      </c>
      <c r="H89" s="247">
        <v>2000</v>
      </c>
      <c r="I89" s="244">
        <v>41092</v>
      </c>
    </row>
    <row r="90" spans="1:9">
      <c r="A90" s="245" t="s">
        <v>792</v>
      </c>
      <c r="B90" s="245" t="s">
        <v>1047</v>
      </c>
      <c r="C90" s="245">
        <v>1800</v>
      </c>
      <c r="D90" s="245" t="s">
        <v>789</v>
      </c>
      <c r="E90" s="245">
        <v>44</v>
      </c>
      <c r="F90" s="245">
        <v>1</v>
      </c>
      <c r="G90" s="247">
        <v>79200</v>
      </c>
      <c r="H90" s="247">
        <v>1800</v>
      </c>
      <c r="I90" s="244">
        <v>41244</v>
      </c>
    </row>
    <row r="91" spans="1:9">
      <c r="A91" s="245" t="s">
        <v>792</v>
      </c>
      <c r="B91" s="245" t="s">
        <v>1053</v>
      </c>
      <c r="C91" s="245">
        <v>2000</v>
      </c>
      <c r="D91" s="245" t="s">
        <v>789</v>
      </c>
      <c r="E91" s="245">
        <v>14</v>
      </c>
      <c r="F91" s="245">
        <v>0</v>
      </c>
      <c r="G91" s="247">
        <v>28000</v>
      </c>
      <c r="H91" s="247">
        <v>0</v>
      </c>
      <c r="I91" s="244">
        <v>40961</v>
      </c>
    </row>
    <row r="92" spans="1:9">
      <c r="A92" s="245" t="s">
        <v>784</v>
      </c>
      <c r="B92" s="245" t="s">
        <v>1054</v>
      </c>
      <c r="C92" s="245">
        <v>4800</v>
      </c>
      <c r="D92" s="245" t="s">
        <v>789</v>
      </c>
      <c r="E92" s="245">
        <v>22</v>
      </c>
      <c r="F92" s="245">
        <v>3</v>
      </c>
      <c r="G92" s="247">
        <v>105600</v>
      </c>
      <c r="H92" s="247">
        <v>14400</v>
      </c>
      <c r="I92" s="244">
        <v>41121</v>
      </c>
    </row>
    <row r="93" spans="1:9">
      <c r="A93" s="245" t="s">
        <v>784</v>
      </c>
      <c r="B93" s="245" t="s">
        <v>1055</v>
      </c>
      <c r="C93" s="245">
        <v>3800</v>
      </c>
      <c r="D93" s="245" t="s">
        <v>789</v>
      </c>
      <c r="E93" s="245">
        <v>40</v>
      </c>
      <c r="F93" s="245">
        <v>3</v>
      </c>
      <c r="G93" s="247">
        <v>152000</v>
      </c>
      <c r="H93" s="247">
        <v>11400</v>
      </c>
      <c r="I93" s="244">
        <v>41008</v>
      </c>
    </row>
    <row r="94" spans="1:9">
      <c r="A94" s="245" t="s">
        <v>784</v>
      </c>
      <c r="B94" s="245" t="s">
        <v>1056</v>
      </c>
      <c r="C94" s="245">
        <v>2750</v>
      </c>
      <c r="D94" s="245" t="s">
        <v>789</v>
      </c>
      <c r="E94" s="245">
        <v>23</v>
      </c>
      <c r="F94" s="245">
        <v>0</v>
      </c>
      <c r="G94" s="247">
        <v>63250</v>
      </c>
      <c r="H94" s="247">
        <v>0</v>
      </c>
      <c r="I94" s="244">
        <v>40925</v>
      </c>
    </row>
    <row r="95" spans="1:9">
      <c r="A95" s="245" t="s">
        <v>784</v>
      </c>
      <c r="B95" s="245" t="s">
        <v>1057</v>
      </c>
      <c r="C95" s="245">
        <v>4550</v>
      </c>
      <c r="D95" s="245" t="s">
        <v>789</v>
      </c>
      <c r="E95" s="245">
        <v>10</v>
      </c>
      <c r="F95" s="245">
        <v>1</v>
      </c>
      <c r="G95" s="247">
        <v>45500</v>
      </c>
      <c r="H95" s="247">
        <v>4550</v>
      </c>
      <c r="I95" s="244">
        <v>41061</v>
      </c>
    </row>
    <row r="96" spans="1:9">
      <c r="A96" s="245" t="s">
        <v>787</v>
      </c>
      <c r="B96" s="245" t="s">
        <v>1050</v>
      </c>
      <c r="C96" s="245">
        <v>1700</v>
      </c>
      <c r="D96" s="245" t="s">
        <v>789</v>
      </c>
      <c r="E96" s="245">
        <v>40</v>
      </c>
      <c r="F96" s="245">
        <v>2</v>
      </c>
      <c r="G96" s="247">
        <v>68000</v>
      </c>
      <c r="H96" s="247">
        <v>3400</v>
      </c>
      <c r="I96" s="244">
        <v>40992</v>
      </c>
    </row>
    <row r="97" spans="1:9">
      <c r="A97" s="245" t="s">
        <v>787</v>
      </c>
      <c r="B97" s="245" t="s">
        <v>1048</v>
      </c>
      <c r="C97" s="245">
        <v>1680</v>
      </c>
      <c r="D97" s="245" t="s">
        <v>789</v>
      </c>
      <c r="E97" s="245">
        <v>31</v>
      </c>
      <c r="F97" s="245">
        <v>3</v>
      </c>
      <c r="G97" s="247">
        <v>52080</v>
      </c>
      <c r="H97" s="247">
        <v>5040</v>
      </c>
      <c r="I97" s="244">
        <v>41211</v>
      </c>
    </row>
    <row r="98" spans="1:9">
      <c r="A98" s="245" t="s">
        <v>787</v>
      </c>
      <c r="B98" s="245" t="s">
        <v>1047</v>
      </c>
      <c r="C98" s="245">
        <v>1200</v>
      </c>
      <c r="D98" s="245" t="s">
        <v>789</v>
      </c>
      <c r="E98" s="245">
        <v>32</v>
      </c>
      <c r="F98" s="245">
        <v>4</v>
      </c>
      <c r="G98" s="247">
        <v>38400</v>
      </c>
      <c r="H98" s="247">
        <v>4800</v>
      </c>
      <c r="I98" s="244">
        <v>41145</v>
      </c>
    </row>
    <row r="99" spans="1:9">
      <c r="A99" s="245" t="s">
        <v>787</v>
      </c>
      <c r="B99" s="245" t="s">
        <v>1046</v>
      </c>
      <c r="C99" s="245">
        <v>900</v>
      </c>
      <c r="D99" s="245" t="s">
        <v>789</v>
      </c>
      <c r="E99" s="245">
        <v>13</v>
      </c>
      <c r="F99" s="245">
        <v>3</v>
      </c>
      <c r="G99" s="247">
        <v>11700</v>
      </c>
      <c r="H99" s="247">
        <v>2700</v>
      </c>
      <c r="I99" s="244">
        <v>40915</v>
      </c>
    </row>
    <row r="100" spans="1:9">
      <c r="A100" s="245" t="s">
        <v>787</v>
      </c>
      <c r="B100" s="245" t="s">
        <v>1049</v>
      </c>
      <c r="C100" s="245">
        <v>2000</v>
      </c>
      <c r="D100" s="245" t="s">
        <v>789</v>
      </c>
      <c r="E100" s="245">
        <v>40</v>
      </c>
      <c r="F100" s="245">
        <v>3</v>
      </c>
      <c r="G100" s="247">
        <v>80000</v>
      </c>
      <c r="H100" s="247">
        <v>6000</v>
      </c>
      <c r="I100" s="244">
        <v>41116</v>
      </c>
    </row>
    <row r="101" spans="1:9">
      <c r="A101" s="245" t="s">
        <v>787</v>
      </c>
      <c r="B101" s="245" t="s">
        <v>1051</v>
      </c>
      <c r="C101" s="245">
        <v>2500</v>
      </c>
      <c r="D101" s="245" t="s">
        <v>789</v>
      </c>
      <c r="E101" s="245">
        <v>25</v>
      </c>
      <c r="F101" s="245">
        <v>0</v>
      </c>
      <c r="G101" s="247">
        <v>62500</v>
      </c>
      <c r="H101" s="247">
        <v>0</v>
      </c>
      <c r="I101" s="244">
        <v>41018</v>
      </c>
    </row>
    <row r="102" spans="1:9">
      <c r="A102" s="245" t="s">
        <v>803</v>
      </c>
      <c r="B102" s="245" t="s">
        <v>1050</v>
      </c>
      <c r="C102" s="245">
        <v>900</v>
      </c>
      <c r="D102" s="245" t="s">
        <v>789</v>
      </c>
      <c r="E102" s="245">
        <v>38</v>
      </c>
      <c r="F102" s="245">
        <v>0</v>
      </c>
      <c r="G102" s="247">
        <v>34200</v>
      </c>
      <c r="H102" s="247">
        <v>0</v>
      </c>
      <c r="I102" s="244">
        <v>40997</v>
      </c>
    </row>
    <row r="103" spans="1:9">
      <c r="A103" s="245" t="s">
        <v>803</v>
      </c>
      <c r="B103" s="245" t="s">
        <v>1046</v>
      </c>
      <c r="C103" s="245">
        <v>1200</v>
      </c>
      <c r="D103" s="245" t="s">
        <v>789</v>
      </c>
      <c r="E103" s="245">
        <v>43</v>
      </c>
      <c r="F103" s="245">
        <v>0</v>
      </c>
      <c r="G103" s="247">
        <v>51600</v>
      </c>
      <c r="H103" s="247">
        <v>0</v>
      </c>
      <c r="I103" s="244">
        <v>40973</v>
      </c>
    </row>
    <row r="104" spans="1:9">
      <c r="A104" s="245" t="s">
        <v>803</v>
      </c>
      <c r="B104" s="245" t="s">
        <v>1049</v>
      </c>
      <c r="C104" s="245">
        <v>1200</v>
      </c>
      <c r="D104" s="245" t="s">
        <v>789</v>
      </c>
      <c r="E104" s="245">
        <v>33</v>
      </c>
      <c r="F104" s="245">
        <v>3</v>
      </c>
      <c r="G104" s="247">
        <v>39600</v>
      </c>
      <c r="H104" s="247">
        <v>3600</v>
      </c>
      <c r="I104" s="244">
        <v>41058</v>
      </c>
    </row>
    <row r="105" spans="1:9">
      <c r="A105" s="245" t="s">
        <v>803</v>
      </c>
      <c r="B105" s="245" t="s">
        <v>1053</v>
      </c>
      <c r="C105" s="245">
        <v>1100</v>
      </c>
      <c r="D105" s="245" t="s">
        <v>789</v>
      </c>
      <c r="E105" s="245">
        <v>28</v>
      </c>
      <c r="F105" s="245">
        <v>2</v>
      </c>
      <c r="G105" s="247">
        <v>30800</v>
      </c>
      <c r="H105" s="247">
        <v>2200</v>
      </c>
      <c r="I105" s="244">
        <v>41134</v>
      </c>
    </row>
    <row r="106" spans="1:9">
      <c r="A106" s="245" t="s">
        <v>795</v>
      </c>
      <c r="B106" s="245" t="s">
        <v>1046</v>
      </c>
      <c r="C106" s="245">
        <v>1380</v>
      </c>
      <c r="D106" s="245" t="s">
        <v>794</v>
      </c>
      <c r="E106" s="245">
        <v>28</v>
      </c>
      <c r="F106" s="245">
        <v>3</v>
      </c>
      <c r="G106" s="247">
        <v>38640</v>
      </c>
      <c r="H106" s="247">
        <v>4140</v>
      </c>
      <c r="I106" s="244">
        <v>41134</v>
      </c>
    </row>
    <row r="107" spans="1:9">
      <c r="A107" s="245" t="s">
        <v>806</v>
      </c>
      <c r="B107" s="245" t="s">
        <v>1047</v>
      </c>
      <c r="C107" s="245">
        <v>1990</v>
      </c>
      <c r="D107" s="245" t="s">
        <v>794</v>
      </c>
      <c r="E107" s="245">
        <v>10</v>
      </c>
      <c r="F107" s="245">
        <v>1</v>
      </c>
      <c r="G107" s="247">
        <v>19900</v>
      </c>
      <c r="H107" s="247">
        <v>1990</v>
      </c>
      <c r="I107" s="244">
        <v>41149</v>
      </c>
    </row>
    <row r="108" spans="1:9">
      <c r="A108" s="245" t="s">
        <v>806</v>
      </c>
      <c r="B108" s="245" t="s">
        <v>1048</v>
      </c>
      <c r="C108" s="245">
        <v>1400</v>
      </c>
      <c r="D108" s="245" t="s">
        <v>794</v>
      </c>
      <c r="E108" s="245">
        <v>12</v>
      </c>
      <c r="F108" s="245">
        <v>1</v>
      </c>
      <c r="G108" s="247">
        <v>16800</v>
      </c>
      <c r="H108" s="247">
        <v>1400</v>
      </c>
      <c r="I108" s="244">
        <v>41014</v>
      </c>
    </row>
    <row r="109" spans="1:9">
      <c r="A109" s="245" t="s">
        <v>806</v>
      </c>
      <c r="B109" s="245" t="s">
        <v>1049</v>
      </c>
      <c r="C109" s="245">
        <v>1750</v>
      </c>
      <c r="D109" s="245" t="s">
        <v>794</v>
      </c>
      <c r="E109" s="245">
        <v>38</v>
      </c>
      <c r="F109" s="245">
        <v>0</v>
      </c>
      <c r="G109" s="247">
        <v>66500</v>
      </c>
      <c r="H109" s="247">
        <v>0</v>
      </c>
      <c r="I109" s="244">
        <v>40967</v>
      </c>
    </row>
    <row r="110" spans="1:9">
      <c r="A110" s="245" t="s">
        <v>806</v>
      </c>
      <c r="B110" s="245" t="s">
        <v>1050</v>
      </c>
      <c r="C110" s="245">
        <v>1500</v>
      </c>
      <c r="D110" s="245" t="s">
        <v>794</v>
      </c>
      <c r="E110" s="245">
        <v>25</v>
      </c>
      <c r="F110" s="245">
        <v>1</v>
      </c>
      <c r="G110" s="247">
        <v>37500</v>
      </c>
      <c r="H110" s="247">
        <v>1500</v>
      </c>
      <c r="I110" s="244">
        <v>40961</v>
      </c>
    </row>
    <row r="111" spans="1:9">
      <c r="A111" s="245" t="s">
        <v>806</v>
      </c>
      <c r="B111" s="245" t="s">
        <v>1051</v>
      </c>
      <c r="C111" s="245">
        <v>1200</v>
      </c>
      <c r="D111" s="245" t="s">
        <v>794</v>
      </c>
      <c r="E111" s="245">
        <v>23</v>
      </c>
      <c r="F111" s="245">
        <v>2</v>
      </c>
      <c r="G111" s="247">
        <v>27600</v>
      </c>
      <c r="H111" s="247">
        <v>2400</v>
      </c>
      <c r="I111" s="244">
        <v>41033</v>
      </c>
    </row>
    <row r="112" spans="1:9">
      <c r="A112" s="245" t="s">
        <v>795</v>
      </c>
      <c r="B112" s="245" t="s">
        <v>1048</v>
      </c>
      <c r="C112" s="245">
        <v>2400</v>
      </c>
      <c r="D112" s="245" t="s">
        <v>794</v>
      </c>
      <c r="E112" s="245">
        <v>23</v>
      </c>
      <c r="F112" s="245">
        <v>4</v>
      </c>
      <c r="G112" s="247">
        <v>55200</v>
      </c>
      <c r="H112" s="247">
        <v>9600</v>
      </c>
      <c r="I112" s="244">
        <v>40926</v>
      </c>
    </row>
    <row r="113" spans="1:9">
      <c r="A113" s="245" t="s">
        <v>795</v>
      </c>
      <c r="B113" s="245" t="s">
        <v>1046</v>
      </c>
      <c r="C113" s="245">
        <v>3200</v>
      </c>
      <c r="D113" s="245" t="s">
        <v>794</v>
      </c>
      <c r="E113" s="245">
        <v>27</v>
      </c>
      <c r="F113" s="245">
        <v>1</v>
      </c>
      <c r="G113" s="247">
        <v>86400</v>
      </c>
      <c r="H113" s="247">
        <v>3200</v>
      </c>
      <c r="I113" s="244">
        <v>41043</v>
      </c>
    </row>
    <row r="114" spans="1:9">
      <c r="A114" s="245" t="s">
        <v>795</v>
      </c>
      <c r="B114" s="245" t="s">
        <v>1049</v>
      </c>
      <c r="C114" s="245">
        <v>1950</v>
      </c>
      <c r="D114" s="245" t="s">
        <v>794</v>
      </c>
      <c r="E114" s="245">
        <v>33</v>
      </c>
      <c r="F114" s="245">
        <v>1</v>
      </c>
      <c r="G114" s="247">
        <v>64350</v>
      </c>
      <c r="H114" s="247">
        <v>1950</v>
      </c>
      <c r="I114" s="244">
        <v>41118</v>
      </c>
    </row>
    <row r="115" spans="1:9">
      <c r="A115" s="245" t="s">
        <v>795</v>
      </c>
      <c r="B115" s="245" t="s">
        <v>1050</v>
      </c>
      <c r="C115" s="245">
        <v>2500</v>
      </c>
      <c r="D115" s="245" t="s">
        <v>794</v>
      </c>
      <c r="E115" s="245">
        <v>19</v>
      </c>
      <c r="F115" s="245">
        <v>2</v>
      </c>
      <c r="G115" s="247">
        <v>47500</v>
      </c>
      <c r="H115" s="247">
        <v>5000</v>
      </c>
      <c r="I115" s="244">
        <v>41192</v>
      </c>
    </row>
    <row r="116" spans="1:9">
      <c r="A116" s="245" t="s">
        <v>795</v>
      </c>
      <c r="B116" s="245" t="s">
        <v>1047</v>
      </c>
      <c r="C116" s="245">
        <v>3250</v>
      </c>
      <c r="D116" s="245" t="s">
        <v>794</v>
      </c>
      <c r="E116" s="245">
        <v>17</v>
      </c>
      <c r="F116" s="245">
        <v>2</v>
      </c>
      <c r="G116" s="247">
        <v>55250</v>
      </c>
      <c r="H116" s="247">
        <v>6500</v>
      </c>
      <c r="I116" s="244">
        <v>41222</v>
      </c>
    </row>
    <row r="117" spans="1:9">
      <c r="A117" s="245" t="s">
        <v>795</v>
      </c>
      <c r="B117" s="245" t="s">
        <v>1051</v>
      </c>
      <c r="C117" s="245">
        <v>3300</v>
      </c>
      <c r="D117" s="245" t="s">
        <v>794</v>
      </c>
      <c r="E117" s="245">
        <v>34</v>
      </c>
      <c r="F117" s="245">
        <v>1</v>
      </c>
      <c r="G117" s="247">
        <v>112200</v>
      </c>
      <c r="H117" s="247">
        <v>3300</v>
      </c>
      <c r="I117" s="244">
        <v>41080</v>
      </c>
    </row>
    <row r="118" spans="1:9">
      <c r="A118" s="245" t="s">
        <v>795</v>
      </c>
      <c r="B118" s="245" t="s">
        <v>1053</v>
      </c>
      <c r="C118" s="245">
        <v>4900</v>
      </c>
      <c r="D118" s="245" t="s">
        <v>794</v>
      </c>
      <c r="E118" s="245">
        <v>48</v>
      </c>
      <c r="F118" s="245">
        <v>0</v>
      </c>
      <c r="G118" s="247">
        <v>235200</v>
      </c>
      <c r="H118" s="247">
        <v>0</v>
      </c>
      <c r="I118" s="244">
        <v>40944</v>
      </c>
    </row>
    <row r="119" spans="1:9">
      <c r="A119" s="245" t="s">
        <v>801</v>
      </c>
      <c r="B119" s="245" t="s">
        <v>1053</v>
      </c>
      <c r="C119" s="245">
        <v>3100</v>
      </c>
      <c r="D119" s="245" t="s">
        <v>794</v>
      </c>
      <c r="E119" s="245">
        <v>29</v>
      </c>
      <c r="F119" s="245">
        <v>1</v>
      </c>
      <c r="G119" s="247">
        <v>89900</v>
      </c>
      <c r="H119" s="247">
        <v>3100</v>
      </c>
      <c r="I119" s="244">
        <v>41140</v>
      </c>
    </row>
    <row r="120" spans="1:9">
      <c r="A120" s="245" t="s">
        <v>801</v>
      </c>
      <c r="B120" s="245" t="s">
        <v>1050</v>
      </c>
      <c r="C120" s="245">
        <v>1500</v>
      </c>
      <c r="D120" s="245" t="s">
        <v>794</v>
      </c>
      <c r="E120" s="245">
        <v>38</v>
      </c>
      <c r="F120" s="245">
        <v>1</v>
      </c>
      <c r="G120" s="247">
        <v>57000</v>
      </c>
      <c r="H120" s="247">
        <v>1500</v>
      </c>
      <c r="I120" s="244">
        <v>41183</v>
      </c>
    </row>
    <row r="121" spans="1:9">
      <c r="A121" s="245" t="s">
        <v>801</v>
      </c>
      <c r="B121" s="245" t="s">
        <v>1047</v>
      </c>
      <c r="C121" s="245">
        <v>4500</v>
      </c>
      <c r="D121" s="245" t="s">
        <v>794</v>
      </c>
      <c r="E121" s="245">
        <v>10</v>
      </c>
      <c r="F121" s="245">
        <v>0</v>
      </c>
      <c r="G121" s="247">
        <v>45000</v>
      </c>
      <c r="H121" s="247">
        <v>0</v>
      </c>
      <c r="I121" s="244">
        <v>41084</v>
      </c>
    </row>
    <row r="122" spans="1:9">
      <c r="A122" s="245" t="s">
        <v>801</v>
      </c>
      <c r="B122" s="245" t="s">
        <v>1051</v>
      </c>
      <c r="C122" s="245">
        <v>2920</v>
      </c>
      <c r="D122" s="245" t="s">
        <v>794</v>
      </c>
      <c r="E122" s="245">
        <v>21</v>
      </c>
      <c r="F122" s="245">
        <v>1</v>
      </c>
      <c r="G122" s="247">
        <v>61320</v>
      </c>
      <c r="H122" s="247">
        <v>2920</v>
      </c>
      <c r="I122" s="244">
        <v>41060</v>
      </c>
    </row>
    <row r="123" spans="1:9">
      <c r="A123" s="245" t="s">
        <v>791</v>
      </c>
      <c r="B123" s="245" t="s">
        <v>1050</v>
      </c>
      <c r="C123" s="245">
        <v>2580</v>
      </c>
      <c r="D123" s="245" t="s">
        <v>794</v>
      </c>
      <c r="E123" s="245">
        <v>45</v>
      </c>
      <c r="F123" s="245">
        <v>0</v>
      </c>
      <c r="G123" s="247">
        <v>116100</v>
      </c>
      <c r="H123" s="247">
        <v>0</v>
      </c>
      <c r="I123" s="244">
        <v>41192</v>
      </c>
    </row>
    <row r="124" spans="1:9">
      <c r="A124" s="245" t="s">
        <v>791</v>
      </c>
      <c r="B124" s="245" t="s">
        <v>1047</v>
      </c>
      <c r="C124" s="245">
        <v>2710</v>
      </c>
      <c r="D124" s="245" t="s">
        <v>794</v>
      </c>
      <c r="E124" s="245">
        <v>14</v>
      </c>
      <c r="F124" s="245">
        <v>0</v>
      </c>
      <c r="G124" s="247">
        <v>37940</v>
      </c>
      <c r="H124" s="247">
        <v>0</v>
      </c>
      <c r="I124" s="244">
        <v>41132</v>
      </c>
    </row>
    <row r="125" spans="1:9">
      <c r="A125" s="245" t="s">
        <v>791</v>
      </c>
      <c r="B125" s="245" t="s">
        <v>1051</v>
      </c>
      <c r="C125" s="245">
        <v>2500</v>
      </c>
      <c r="D125" s="245" t="s">
        <v>794</v>
      </c>
      <c r="E125" s="245">
        <v>49</v>
      </c>
      <c r="F125" s="245">
        <v>3</v>
      </c>
      <c r="G125" s="247">
        <v>122500</v>
      </c>
      <c r="H125" s="247">
        <v>7500</v>
      </c>
      <c r="I125" s="244">
        <v>41078</v>
      </c>
    </row>
    <row r="126" spans="1:9">
      <c r="A126" s="245" t="s">
        <v>791</v>
      </c>
      <c r="B126" s="245" t="s">
        <v>1048</v>
      </c>
      <c r="C126" s="245">
        <v>2090</v>
      </c>
      <c r="D126" s="245" t="s">
        <v>794</v>
      </c>
      <c r="E126" s="245">
        <v>24</v>
      </c>
      <c r="F126" s="245">
        <v>2</v>
      </c>
      <c r="G126" s="247">
        <v>50160</v>
      </c>
      <c r="H126" s="247">
        <v>4180</v>
      </c>
      <c r="I126" s="244">
        <v>41004</v>
      </c>
    </row>
    <row r="127" spans="1:9">
      <c r="A127" s="245" t="s">
        <v>791</v>
      </c>
      <c r="B127" s="245" t="s">
        <v>1046</v>
      </c>
      <c r="C127" s="245">
        <v>3900</v>
      </c>
      <c r="D127" s="245" t="s">
        <v>794</v>
      </c>
      <c r="E127" s="245">
        <v>27</v>
      </c>
      <c r="F127" s="245">
        <v>4</v>
      </c>
      <c r="G127" s="247">
        <v>105300</v>
      </c>
      <c r="H127" s="247">
        <v>15600</v>
      </c>
      <c r="I127" s="244">
        <v>40936</v>
      </c>
    </row>
    <row r="128" spans="1:9">
      <c r="A128" s="245" t="s">
        <v>791</v>
      </c>
      <c r="B128" s="245" t="s">
        <v>1049</v>
      </c>
      <c r="C128" s="245">
        <v>1800</v>
      </c>
      <c r="D128" s="245" t="s">
        <v>794</v>
      </c>
      <c r="E128" s="245">
        <v>13</v>
      </c>
      <c r="F128" s="245">
        <v>3</v>
      </c>
      <c r="G128" s="247">
        <v>23400</v>
      </c>
      <c r="H128" s="247">
        <v>5400</v>
      </c>
      <c r="I128" s="244">
        <v>41003</v>
      </c>
    </row>
    <row r="129" spans="1:9">
      <c r="A129" s="245" t="s">
        <v>781</v>
      </c>
      <c r="B129" s="245" t="s">
        <v>1048</v>
      </c>
      <c r="C129" s="245">
        <v>4350</v>
      </c>
      <c r="D129" s="245" t="s">
        <v>794</v>
      </c>
      <c r="E129" s="245">
        <v>41</v>
      </c>
      <c r="F129" s="245">
        <v>2</v>
      </c>
      <c r="G129" s="247">
        <v>178350</v>
      </c>
      <c r="H129" s="247">
        <v>8700</v>
      </c>
      <c r="I129" s="244">
        <v>41051</v>
      </c>
    </row>
    <row r="130" spans="1:9">
      <c r="A130" s="245" t="s">
        <v>781</v>
      </c>
      <c r="B130" s="245" t="s">
        <v>1050</v>
      </c>
      <c r="C130" s="245">
        <v>2850</v>
      </c>
      <c r="D130" s="245" t="s">
        <v>794</v>
      </c>
      <c r="E130" s="245">
        <v>25</v>
      </c>
      <c r="F130" s="245">
        <v>3</v>
      </c>
      <c r="G130" s="247">
        <v>71250</v>
      </c>
      <c r="H130" s="247">
        <v>8550</v>
      </c>
      <c r="I130" s="244">
        <v>41164</v>
      </c>
    </row>
    <row r="131" spans="1:9">
      <c r="A131" s="245" t="s">
        <v>781</v>
      </c>
      <c r="B131" s="245" t="s">
        <v>1051</v>
      </c>
      <c r="C131" s="245">
        <v>4050</v>
      </c>
      <c r="D131" s="245" t="s">
        <v>794</v>
      </c>
      <c r="E131" s="245">
        <v>17</v>
      </c>
      <c r="F131" s="245">
        <v>0</v>
      </c>
      <c r="G131" s="247">
        <v>68850</v>
      </c>
      <c r="H131" s="247">
        <v>0</v>
      </c>
      <c r="I131" s="244">
        <v>41080</v>
      </c>
    </row>
    <row r="132" spans="1:9">
      <c r="A132" s="245" t="s">
        <v>781</v>
      </c>
      <c r="B132" s="245" t="s">
        <v>1054</v>
      </c>
      <c r="C132" s="245">
        <v>3880</v>
      </c>
      <c r="D132" s="245" t="s">
        <v>794</v>
      </c>
      <c r="E132" s="245">
        <v>12</v>
      </c>
      <c r="F132" s="245">
        <v>4</v>
      </c>
      <c r="G132" s="247">
        <v>46560</v>
      </c>
      <c r="H132" s="247">
        <v>15520</v>
      </c>
      <c r="I132" s="244">
        <v>41208</v>
      </c>
    </row>
    <row r="133" spans="1:9">
      <c r="A133" s="245" t="s">
        <v>781</v>
      </c>
      <c r="B133" s="245" t="s">
        <v>1046</v>
      </c>
      <c r="C133" s="245">
        <v>4210</v>
      </c>
      <c r="D133" s="245" t="s">
        <v>794</v>
      </c>
      <c r="E133" s="245">
        <v>20</v>
      </c>
      <c r="F133" s="245">
        <v>4</v>
      </c>
      <c r="G133" s="247">
        <v>84200</v>
      </c>
      <c r="H133" s="247">
        <v>16840</v>
      </c>
      <c r="I133" s="244">
        <v>41046</v>
      </c>
    </row>
    <row r="134" spans="1:9">
      <c r="A134" s="245" t="s">
        <v>781</v>
      </c>
      <c r="B134" s="245" t="s">
        <v>1049</v>
      </c>
      <c r="C134" s="245">
        <v>4100</v>
      </c>
      <c r="D134" s="245" t="s">
        <v>794</v>
      </c>
      <c r="E134" s="245">
        <v>45</v>
      </c>
      <c r="F134" s="245">
        <v>4</v>
      </c>
      <c r="G134" s="247">
        <v>184500</v>
      </c>
      <c r="H134" s="247">
        <v>16400</v>
      </c>
      <c r="I134" s="244">
        <v>41152</v>
      </c>
    </row>
    <row r="135" spans="1:9">
      <c r="A135" s="245" t="s">
        <v>781</v>
      </c>
      <c r="B135" s="245" t="s">
        <v>1053</v>
      </c>
      <c r="C135" s="245">
        <v>2870</v>
      </c>
      <c r="D135" s="245" t="s">
        <v>794</v>
      </c>
      <c r="E135" s="245">
        <v>28</v>
      </c>
      <c r="F135" s="245">
        <v>1</v>
      </c>
      <c r="G135" s="247">
        <v>80360</v>
      </c>
      <c r="H135" s="247">
        <v>2870</v>
      </c>
      <c r="I135" s="244">
        <v>41172</v>
      </c>
    </row>
    <row r="136" spans="1:9">
      <c r="A136" s="245" t="s">
        <v>804</v>
      </c>
      <c r="B136" s="245" t="s">
        <v>1048</v>
      </c>
      <c r="C136" s="245">
        <v>4590</v>
      </c>
      <c r="D136" s="245" t="s">
        <v>794</v>
      </c>
      <c r="E136" s="245">
        <v>36</v>
      </c>
      <c r="F136" s="245">
        <v>2</v>
      </c>
      <c r="G136" s="247">
        <v>165240</v>
      </c>
      <c r="H136" s="247">
        <v>9180</v>
      </c>
      <c r="I136" s="244">
        <v>41173</v>
      </c>
    </row>
    <row r="137" spans="1:9">
      <c r="A137" s="245" t="s">
        <v>804</v>
      </c>
      <c r="B137" s="245" t="s">
        <v>1050</v>
      </c>
      <c r="C137" s="245">
        <v>5490</v>
      </c>
      <c r="D137" s="245" t="s">
        <v>794</v>
      </c>
      <c r="E137" s="245">
        <v>41</v>
      </c>
      <c r="F137" s="245">
        <v>1</v>
      </c>
      <c r="G137" s="247">
        <v>225090</v>
      </c>
      <c r="H137" s="247">
        <v>5490</v>
      </c>
      <c r="I137" s="244">
        <v>40981</v>
      </c>
    </row>
    <row r="138" spans="1:9">
      <c r="A138" s="245" t="s">
        <v>804</v>
      </c>
      <c r="B138" s="245" t="s">
        <v>1051</v>
      </c>
      <c r="C138" s="245">
        <v>10000</v>
      </c>
      <c r="D138" s="245" t="s">
        <v>794</v>
      </c>
      <c r="E138" s="245">
        <v>28</v>
      </c>
      <c r="F138" s="245">
        <v>0</v>
      </c>
      <c r="G138" s="247">
        <v>280000</v>
      </c>
      <c r="H138" s="247">
        <v>0</v>
      </c>
      <c r="I138" s="244">
        <v>40949</v>
      </c>
    </row>
    <row r="139" spans="1:9">
      <c r="A139" s="245" t="s">
        <v>804</v>
      </c>
      <c r="B139" s="245" t="s">
        <v>1047</v>
      </c>
      <c r="C139" s="245">
        <v>4550</v>
      </c>
      <c r="D139" s="245" t="s">
        <v>794</v>
      </c>
      <c r="E139" s="245">
        <v>19</v>
      </c>
      <c r="F139" s="245">
        <v>3</v>
      </c>
      <c r="G139" s="247">
        <v>86450</v>
      </c>
      <c r="H139" s="247">
        <v>13650</v>
      </c>
      <c r="I139" s="244">
        <v>41072</v>
      </c>
    </row>
    <row r="140" spans="1:9">
      <c r="A140" s="245" t="s">
        <v>792</v>
      </c>
      <c r="B140" s="245" t="s">
        <v>1046</v>
      </c>
      <c r="C140" s="245">
        <v>900</v>
      </c>
      <c r="D140" s="245" t="s">
        <v>794</v>
      </c>
      <c r="E140" s="245">
        <v>22</v>
      </c>
      <c r="F140" s="245">
        <v>1</v>
      </c>
      <c r="G140" s="247">
        <v>19800</v>
      </c>
      <c r="H140" s="247">
        <v>900</v>
      </c>
      <c r="I140" s="244">
        <v>41260</v>
      </c>
    </row>
    <row r="141" spans="1:9">
      <c r="A141" s="245" t="s">
        <v>792</v>
      </c>
      <c r="B141" s="245" t="s">
        <v>1050</v>
      </c>
      <c r="C141" s="245">
        <v>1100</v>
      </c>
      <c r="D141" s="245" t="s">
        <v>794</v>
      </c>
      <c r="E141" s="245">
        <v>20</v>
      </c>
      <c r="F141" s="245">
        <v>3</v>
      </c>
      <c r="G141" s="247">
        <v>22000</v>
      </c>
      <c r="H141" s="247">
        <v>3300</v>
      </c>
      <c r="I141" s="244">
        <v>40918</v>
      </c>
    </row>
    <row r="142" spans="1:9">
      <c r="A142" s="245" t="s">
        <v>792</v>
      </c>
      <c r="B142" s="245" t="s">
        <v>1047</v>
      </c>
      <c r="C142" s="245">
        <v>1800</v>
      </c>
      <c r="D142" s="245" t="s">
        <v>794</v>
      </c>
      <c r="E142" s="245">
        <v>44</v>
      </c>
      <c r="F142" s="245">
        <v>0</v>
      </c>
      <c r="G142" s="247">
        <v>79200</v>
      </c>
      <c r="H142" s="247">
        <v>0</v>
      </c>
      <c r="I142" s="244">
        <v>41075</v>
      </c>
    </row>
    <row r="143" spans="1:9">
      <c r="A143" s="245" t="s">
        <v>792</v>
      </c>
      <c r="B143" s="245" t="s">
        <v>1053</v>
      </c>
      <c r="C143" s="245">
        <v>1950</v>
      </c>
      <c r="D143" s="245" t="s">
        <v>794</v>
      </c>
      <c r="E143" s="245">
        <v>24</v>
      </c>
      <c r="F143" s="245">
        <v>0</v>
      </c>
      <c r="G143" s="247">
        <v>46800</v>
      </c>
      <c r="H143" s="247">
        <v>0</v>
      </c>
      <c r="I143" s="244">
        <v>41198</v>
      </c>
    </row>
    <row r="144" spans="1:9">
      <c r="A144" s="245" t="s">
        <v>784</v>
      </c>
      <c r="B144" s="245" t="s">
        <v>1054</v>
      </c>
      <c r="C144" s="245">
        <v>4700</v>
      </c>
      <c r="D144" s="245" t="s">
        <v>794</v>
      </c>
      <c r="E144" s="245">
        <v>31</v>
      </c>
      <c r="F144" s="245">
        <v>2</v>
      </c>
      <c r="G144" s="247">
        <v>145700</v>
      </c>
      <c r="H144" s="247">
        <v>9400</v>
      </c>
      <c r="I144" s="244">
        <v>40997</v>
      </c>
    </row>
    <row r="145" spans="1:9">
      <c r="A145" s="245" t="s">
        <v>784</v>
      </c>
      <c r="B145" s="245" t="s">
        <v>1055</v>
      </c>
      <c r="C145" s="245">
        <v>3750</v>
      </c>
      <c r="D145" s="245" t="s">
        <v>794</v>
      </c>
      <c r="E145" s="245">
        <v>39</v>
      </c>
      <c r="F145" s="245">
        <v>1</v>
      </c>
      <c r="G145" s="247">
        <v>146250</v>
      </c>
      <c r="H145" s="247">
        <v>3750</v>
      </c>
      <c r="I145" s="244">
        <v>40943</v>
      </c>
    </row>
    <row r="146" spans="1:9">
      <c r="A146" s="245" t="s">
        <v>784</v>
      </c>
      <c r="B146" s="245" t="s">
        <v>1056</v>
      </c>
      <c r="C146" s="245">
        <v>2800</v>
      </c>
      <c r="D146" s="245" t="s">
        <v>794</v>
      </c>
      <c r="E146" s="245">
        <v>46</v>
      </c>
      <c r="F146" s="245">
        <v>3</v>
      </c>
      <c r="G146" s="247">
        <v>128800</v>
      </c>
      <c r="H146" s="247">
        <v>8400</v>
      </c>
      <c r="I146" s="244">
        <v>41080</v>
      </c>
    </row>
    <row r="147" spans="1:9">
      <c r="A147" s="245" t="s">
        <v>784</v>
      </c>
      <c r="B147" s="245" t="s">
        <v>1057</v>
      </c>
      <c r="C147" s="245">
        <v>4500</v>
      </c>
      <c r="D147" s="245" t="s">
        <v>794</v>
      </c>
      <c r="E147" s="245">
        <v>48</v>
      </c>
      <c r="F147" s="245">
        <v>2</v>
      </c>
      <c r="G147" s="247">
        <v>216000</v>
      </c>
      <c r="H147" s="247">
        <v>9000</v>
      </c>
      <c r="I147" s="244">
        <v>41136</v>
      </c>
    </row>
    <row r="148" spans="1:9">
      <c r="A148" s="245" t="s">
        <v>787</v>
      </c>
      <c r="B148" s="245" t="s">
        <v>1050</v>
      </c>
      <c r="C148" s="245">
        <v>1650</v>
      </c>
      <c r="D148" s="245" t="s">
        <v>794</v>
      </c>
      <c r="E148" s="245">
        <v>22</v>
      </c>
      <c r="F148" s="245">
        <v>1</v>
      </c>
      <c r="G148" s="247">
        <v>36300</v>
      </c>
      <c r="H148" s="247">
        <v>1650</v>
      </c>
      <c r="I148" s="244">
        <v>41153</v>
      </c>
    </row>
    <row r="149" spans="1:9">
      <c r="A149" s="245" t="s">
        <v>787</v>
      </c>
      <c r="B149" s="245" t="s">
        <v>1048</v>
      </c>
      <c r="C149" s="245">
        <v>1560</v>
      </c>
      <c r="D149" s="245" t="s">
        <v>794</v>
      </c>
      <c r="E149" s="245">
        <v>30</v>
      </c>
      <c r="F149" s="245">
        <v>2</v>
      </c>
      <c r="G149" s="247">
        <v>46800</v>
      </c>
      <c r="H149" s="247">
        <v>3120</v>
      </c>
      <c r="I149" s="244">
        <v>41221</v>
      </c>
    </row>
    <row r="150" spans="1:9">
      <c r="A150" s="245" t="s">
        <v>787</v>
      </c>
      <c r="B150" s="245" t="s">
        <v>1047</v>
      </c>
      <c r="C150" s="245">
        <v>1150</v>
      </c>
      <c r="D150" s="245" t="s">
        <v>794</v>
      </c>
      <c r="E150" s="245">
        <v>47</v>
      </c>
      <c r="F150" s="245">
        <v>2</v>
      </c>
      <c r="G150" s="247">
        <v>54050</v>
      </c>
      <c r="H150" s="247">
        <v>2300</v>
      </c>
      <c r="I150" s="244">
        <v>41264</v>
      </c>
    </row>
    <row r="151" spans="1:9">
      <c r="A151" s="245" t="s">
        <v>787</v>
      </c>
      <c r="B151" s="245" t="s">
        <v>1046</v>
      </c>
      <c r="C151" s="245">
        <v>880</v>
      </c>
      <c r="D151" s="245" t="s">
        <v>794</v>
      </c>
      <c r="E151" s="245">
        <v>29</v>
      </c>
      <c r="F151" s="245">
        <v>2</v>
      </c>
      <c r="G151" s="247">
        <v>25520</v>
      </c>
      <c r="H151" s="247">
        <v>1760</v>
      </c>
      <c r="I151" s="244">
        <v>40992</v>
      </c>
    </row>
    <row r="152" spans="1:9">
      <c r="A152" s="245" t="s">
        <v>787</v>
      </c>
      <c r="B152" s="245" t="s">
        <v>1049</v>
      </c>
      <c r="C152" s="245">
        <v>2000</v>
      </c>
      <c r="D152" s="245" t="s">
        <v>794</v>
      </c>
      <c r="E152" s="245">
        <v>14</v>
      </c>
      <c r="F152" s="245">
        <v>4</v>
      </c>
      <c r="G152" s="247">
        <v>28000</v>
      </c>
      <c r="H152" s="247">
        <v>8000</v>
      </c>
      <c r="I152" s="244">
        <v>41104</v>
      </c>
    </row>
    <row r="153" spans="1:9">
      <c r="A153" s="245" t="s">
        <v>787</v>
      </c>
      <c r="B153" s="245" t="s">
        <v>1051</v>
      </c>
      <c r="C153" s="245">
        <v>2500</v>
      </c>
      <c r="D153" s="245" t="s">
        <v>794</v>
      </c>
      <c r="E153" s="245">
        <v>18</v>
      </c>
      <c r="F153" s="245">
        <v>1</v>
      </c>
      <c r="G153" s="247">
        <v>45000</v>
      </c>
      <c r="H153" s="247">
        <v>2500</v>
      </c>
      <c r="I153" s="244">
        <v>41189</v>
      </c>
    </row>
    <row r="154" spans="1:9">
      <c r="A154" s="245" t="s">
        <v>803</v>
      </c>
      <c r="B154" s="245" t="s">
        <v>1050</v>
      </c>
      <c r="C154" s="245">
        <v>800</v>
      </c>
      <c r="D154" s="245" t="s">
        <v>794</v>
      </c>
      <c r="E154" s="245">
        <v>44</v>
      </c>
      <c r="F154" s="245">
        <v>4</v>
      </c>
      <c r="G154" s="247">
        <v>35200</v>
      </c>
      <c r="H154" s="247">
        <v>3200</v>
      </c>
      <c r="I154" s="244">
        <v>41034</v>
      </c>
    </row>
    <row r="155" spans="1:9">
      <c r="A155" s="245" t="s">
        <v>803</v>
      </c>
      <c r="B155" s="245" t="s">
        <v>1046</v>
      </c>
      <c r="C155" s="245">
        <v>1150</v>
      </c>
      <c r="D155" s="245" t="s">
        <v>794</v>
      </c>
      <c r="E155" s="245">
        <v>46</v>
      </c>
      <c r="F155" s="245">
        <v>4</v>
      </c>
      <c r="G155" s="247">
        <v>52900</v>
      </c>
      <c r="H155" s="247">
        <v>4600</v>
      </c>
      <c r="I155" s="244">
        <v>41193</v>
      </c>
    </row>
    <row r="156" spans="1:9">
      <c r="A156" s="245" t="s">
        <v>803</v>
      </c>
      <c r="B156" s="245" t="s">
        <v>1049</v>
      </c>
      <c r="C156" s="245">
        <v>1200</v>
      </c>
      <c r="D156" s="245" t="s">
        <v>794</v>
      </c>
      <c r="E156" s="245">
        <v>44</v>
      </c>
      <c r="F156" s="245">
        <v>3</v>
      </c>
      <c r="G156" s="247">
        <v>52800</v>
      </c>
      <c r="H156" s="247">
        <v>3600</v>
      </c>
      <c r="I156" s="244">
        <v>41013</v>
      </c>
    </row>
    <row r="157" spans="1:9">
      <c r="A157" s="245" t="s">
        <v>803</v>
      </c>
      <c r="B157" s="245" t="s">
        <v>1053</v>
      </c>
      <c r="C157" s="245">
        <v>1080</v>
      </c>
      <c r="D157" s="245" t="s">
        <v>794</v>
      </c>
      <c r="E157" s="245">
        <v>50</v>
      </c>
      <c r="F157" s="245">
        <v>3</v>
      </c>
      <c r="G157" s="247">
        <v>54000</v>
      </c>
      <c r="H157" s="247">
        <v>3240</v>
      </c>
      <c r="I157" s="244">
        <v>40933</v>
      </c>
    </row>
    <row r="158" spans="1:9">
      <c r="A158" s="245" t="s">
        <v>795</v>
      </c>
      <c r="B158" s="245" t="s">
        <v>1046</v>
      </c>
      <c r="C158" s="245">
        <v>1350</v>
      </c>
      <c r="D158" s="245" t="s">
        <v>800</v>
      </c>
      <c r="E158" s="245">
        <v>20</v>
      </c>
      <c r="F158" s="245">
        <v>3</v>
      </c>
      <c r="G158" s="247">
        <v>27000</v>
      </c>
      <c r="H158" s="247">
        <v>4050</v>
      </c>
      <c r="I158" s="244">
        <v>40962</v>
      </c>
    </row>
    <row r="159" spans="1:9">
      <c r="A159" s="245" t="s">
        <v>806</v>
      </c>
      <c r="B159" s="245" t="s">
        <v>1047</v>
      </c>
      <c r="C159" s="245">
        <v>2000</v>
      </c>
      <c r="D159" s="245" t="s">
        <v>800</v>
      </c>
      <c r="E159" s="245">
        <v>44</v>
      </c>
      <c r="F159" s="245">
        <v>4</v>
      </c>
      <c r="G159" s="247">
        <v>88000</v>
      </c>
      <c r="H159" s="247">
        <v>8000</v>
      </c>
      <c r="I159" s="244">
        <v>40996</v>
      </c>
    </row>
    <row r="160" spans="1:9">
      <c r="A160" s="245" t="s">
        <v>806</v>
      </c>
      <c r="B160" s="245" t="s">
        <v>1048</v>
      </c>
      <c r="C160" s="245">
        <v>1300</v>
      </c>
      <c r="D160" s="245" t="s">
        <v>800</v>
      </c>
      <c r="E160" s="245">
        <v>35</v>
      </c>
      <c r="F160" s="245">
        <v>1</v>
      </c>
      <c r="G160" s="247">
        <v>45500</v>
      </c>
      <c r="H160" s="247">
        <v>1300</v>
      </c>
      <c r="I160" s="244">
        <v>40983</v>
      </c>
    </row>
    <row r="161" spans="1:9">
      <c r="A161" s="245" t="s">
        <v>806</v>
      </c>
      <c r="B161" s="245" t="s">
        <v>1049</v>
      </c>
      <c r="C161" s="245">
        <v>1700</v>
      </c>
      <c r="D161" s="245" t="s">
        <v>800</v>
      </c>
      <c r="E161" s="245">
        <v>42</v>
      </c>
      <c r="F161" s="245">
        <v>3</v>
      </c>
      <c r="G161" s="247">
        <v>71400</v>
      </c>
      <c r="H161" s="247">
        <v>5100</v>
      </c>
      <c r="I161" s="244">
        <v>41127</v>
      </c>
    </row>
    <row r="162" spans="1:9">
      <c r="A162" s="245" t="s">
        <v>806</v>
      </c>
      <c r="B162" s="245" t="s">
        <v>1050</v>
      </c>
      <c r="C162" s="245">
        <v>1650</v>
      </c>
      <c r="D162" s="245" t="s">
        <v>800</v>
      </c>
      <c r="E162" s="245">
        <v>42</v>
      </c>
      <c r="F162" s="245">
        <v>2</v>
      </c>
      <c r="G162" s="247">
        <v>69300</v>
      </c>
      <c r="H162" s="247">
        <v>3300</v>
      </c>
      <c r="I162" s="244">
        <v>41000</v>
      </c>
    </row>
    <row r="163" spans="1:9">
      <c r="A163" s="245" t="s">
        <v>806</v>
      </c>
      <c r="B163" s="245" t="s">
        <v>1051</v>
      </c>
      <c r="C163" s="245">
        <v>1280</v>
      </c>
      <c r="D163" s="245" t="s">
        <v>800</v>
      </c>
      <c r="E163" s="245">
        <v>42</v>
      </c>
      <c r="F163" s="245">
        <v>0</v>
      </c>
      <c r="G163" s="247">
        <v>53760</v>
      </c>
      <c r="H163" s="247">
        <v>0</v>
      </c>
      <c r="I163" s="244">
        <v>41020</v>
      </c>
    </row>
    <row r="164" spans="1:9">
      <c r="A164" s="245" t="s">
        <v>795</v>
      </c>
      <c r="B164" s="245" t="s">
        <v>1048</v>
      </c>
      <c r="C164" s="245">
        <v>2360</v>
      </c>
      <c r="D164" s="245" t="s">
        <v>800</v>
      </c>
      <c r="E164" s="245">
        <v>25</v>
      </c>
      <c r="F164" s="245">
        <v>2</v>
      </c>
      <c r="G164" s="247">
        <v>59000</v>
      </c>
      <c r="H164" s="247">
        <v>4720</v>
      </c>
      <c r="I164" s="244">
        <v>41101</v>
      </c>
    </row>
    <row r="165" spans="1:9">
      <c r="A165" s="245" t="s">
        <v>795</v>
      </c>
      <c r="B165" s="245" t="s">
        <v>1046</v>
      </c>
      <c r="C165" s="245">
        <v>3180</v>
      </c>
      <c r="D165" s="245" t="s">
        <v>800</v>
      </c>
      <c r="E165" s="245">
        <v>39</v>
      </c>
      <c r="F165" s="245">
        <v>1</v>
      </c>
      <c r="G165" s="247">
        <v>124020</v>
      </c>
      <c r="H165" s="247">
        <v>3180</v>
      </c>
      <c r="I165" s="244">
        <v>40986</v>
      </c>
    </row>
    <row r="166" spans="1:9">
      <c r="A166" s="245" t="s">
        <v>795</v>
      </c>
      <c r="B166" s="245" t="s">
        <v>1049</v>
      </c>
      <c r="C166" s="245">
        <v>1990</v>
      </c>
      <c r="D166" s="245" t="s">
        <v>800</v>
      </c>
      <c r="E166" s="245">
        <v>38</v>
      </c>
      <c r="F166" s="245">
        <v>3</v>
      </c>
      <c r="G166" s="247">
        <v>75620</v>
      </c>
      <c r="H166" s="247">
        <v>5970</v>
      </c>
      <c r="I166" s="244">
        <v>41098</v>
      </c>
    </row>
    <row r="167" spans="1:9">
      <c r="A167" s="245" t="s">
        <v>795</v>
      </c>
      <c r="B167" s="245" t="s">
        <v>1050</v>
      </c>
      <c r="C167" s="245">
        <v>2570</v>
      </c>
      <c r="D167" s="245" t="s">
        <v>800</v>
      </c>
      <c r="E167" s="245">
        <v>31</v>
      </c>
      <c r="F167" s="245">
        <v>3</v>
      </c>
      <c r="G167" s="247">
        <v>79670</v>
      </c>
      <c r="H167" s="247">
        <v>7710</v>
      </c>
      <c r="I167" s="244">
        <v>40969</v>
      </c>
    </row>
    <row r="168" spans="1:9">
      <c r="A168" s="245" t="s">
        <v>795</v>
      </c>
      <c r="B168" s="245" t="s">
        <v>1047</v>
      </c>
      <c r="C168" s="245">
        <v>3150</v>
      </c>
      <c r="D168" s="245" t="s">
        <v>800</v>
      </c>
      <c r="E168" s="245">
        <v>29</v>
      </c>
      <c r="F168" s="245">
        <v>3</v>
      </c>
      <c r="G168" s="247">
        <v>91350</v>
      </c>
      <c r="H168" s="247">
        <v>9450</v>
      </c>
      <c r="I168" s="244">
        <v>41170</v>
      </c>
    </row>
    <row r="169" spans="1:9">
      <c r="A169" s="245" t="s">
        <v>795</v>
      </c>
      <c r="B169" s="245" t="s">
        <v>1051</v>
      </c>
      <c r="C169" s="245">
        <v>3140</v>
      </c>
      <c r="D169" s="245" t="s">
        <v>800</v>
      </c>
      <c r="E169" s="245">
        <v>20</v>
      </c>
      <c r="F169" s="245">
        <v>0</v>
      </c>
      <c r="G169" s="247">
        <v>62800</v>
      </c>
      <c r="H169" s="247">
        <v>0</v>
      </c>
      <c r="I169" s="244">
        <v>41133</v>
      </c>
    </row>
    <row r="170" spans="1:9">
      <c r="A170" s="245" t="s">
        <v>795</v>
      </c>
      <c r="B170" s="245" t="s">
        <v>1053</v>
      </c>
      <c r="C170" s="245">
        <v>4800</v>
      </c>
      <c r="D170" s="245" t="s">
        <v>800</v>
      </c>
      <c r="E170" s="245">
        <v>29</v>
      </c>
      <c r="F170" s="245">
        <v>0</v>
      </c>
      <c r="G170" s="247">
        <v>139200</v>
      </c>
      <c r="H170" s="247">
        <v>0</v>
      </c>
      <c r="I170" s="244">
        <v>41142</v>
      </c>
    </row>
    <row r="171" spans="1:9">
      <c r="A171" s="245" t="s">
        <v>801</v>
      </c>
      <c r="B171" s="245" t="s">
        <v>1053</v>
      </c>
      <c r="C171" s="245">
        <v>3390</v>
      </c>
      <c r="D171" s="245" t="s">
        <v>800</v>
      </c>
      <c r="E171" s="245">
        <v>19</v>
      </c>
      <c r="F171" s="245">
        <v>3</v>
      </c>
      <c r="G171" s="247">
        <v>64410</v>
      </c>
      <c r="H171" s="247">
        <v>10170</v>
      </c>
      <c r="I171" s="244">
        <v>41174</v>
      </c>
    </row>
    <row r="172" spans="1:9">
      <c r="A172" s="245" t="s">
        <v>801</v>
      </c>
      <c r="B172" s="245" t="s">
        <v>1050</v>
      </c>
      <c r="C172" s="245">
        <v>1500</v>
      </c>
      <c r="D172" s="245" t="s">
        <v>800</v>
      </c>
      <c r="E172" s="245">
        <v>20</v>
      </c>
      <c r="F172" s="245">
        <v>1</v>
      </c>
      <c r="G172" s="247">
        <v>30000</v>
      </c>
      <c r="H172" s="247">
        <v>1500</v>
      </c>
      <c r="I172" s="244">
        <v>41120</v>
      </c>
    </row>
    <row r="173" spans="1:9">
      <c r="A173" s="245" t="s">
        <v>801</v>
      </c>
      <c r="B173" s="245" t="s">
        <v>1047</v>
      </c>
      <c r="C173" s="245">
        <v>1280</v>
      </c>
      <c r="D173" s="245" t="s">
        <v>800</v>
      </c>
      <c r="E173" s="245">
        <v>14</v>
      </c>
      <c r="F173" s="245">
        <v>0</v>
      </c>
      <c r="G173" s="247">
        <v>17920</v>
      </c>
      <c r="H173" s="247">
        <v>0</v>
      </c>
      <c r="I173" s="244">
        <v>41029</v>
      </c>
    </row>
    <row r="174" spans="1:9">
      <c r="A174" s="245" t="s">
        <v>801</v>
      </c>
      <c r="B174" s="245" t="s">
        <v>1051</v>
      </c>
      <c r="C174" s="245">
        <v>2850</v>
      </c>
      <c r="D174" s="245" t="s">
        <v>800</v>
      </c>
      <c r="E174" s="245">
        <v>23</v>
      </c>
      <c r="F174" s="245">
        <v>3</v>
      </c>
      <c r="G174" s="247">
        <v>65550</v>
      </c>
      <c r="H174" s="247">
        <v>8550</v>
      </c>
      <c r="I174" s="244">
        <v>40951</v>
      </c>
    </row>
    <row r="175" spans="1:9">
      <c r="A175" s="245" t="s">
        <v>791</v>
      </c>
      <c r="B175" s="245" t="s">
        <v>1050</v>
      </c>
      <c r="C175" s="245">
        <v>2540</v>
      </c>
      <c r="D175" s="245" t="s">
        <v>800</v>
      </c>
      <c r="E175" s="245">
        <v>32</v>
      </c>
      <c r="F175" s="245">
        <v>4</v>
      </c>
      <c r="G175" s="247">
        <v>81280</v>
      </c>
      <c r="H175" s="247">
        <v>10160</v>
      </c>
      <c r="I175" s="244">
        <v>41073</v>
      </c>
    </row>
    <row r="176" spans="1:9">
      <c r="A176" s="245" t="s">
        <v>791</v>
      </c>
      <c r="B176" s="245" t="s">
        <v>1047</v>
      </c>
      <c r="C176" s="245">
        <v>2700</v>
      </c>
      <c r="D176" s="245" t="s">
        <v>800</v>
      </c>
      <c r="E176" s="245">
        <v>38</v>
      </c>
      <c r="F176" s="245">
        <v>4</v>
      </c>
      <c r="G176" s="247">
        <v>102600</v>
      </c>
      <c r="H176" s="247">
        <v>10800</v>
      </c>
      <c r="I176" s="244">
        <v>41001</v>
      </c>
    </row>
    <row r="177" spans="1:9">
      <c r="A177" s="245" t="s">
        <v>791</v>
      </c>
      <c r="B177" s="245" t="s">
        <v>1051</v>
      </c>
      <c r="C177" s="245">
        <v>2560</v>
      </c>
      <c r="D177" s="245" t="s">
        <v>800</v>
      </c>
      <c r="E177" s="245">
        <v>28</v>
      </c>
      <c r="F177" s="245">
        <v>1</v>
      </c>
      <c r="G177" s="247">
        <v>71680</v>
      </c>
      <c r="H177" s="247">
        <v>2560</v>
      </c>
      <c r="I177" s="244">
        <v>41083</v>
      </c>
    </row>
    <row r="178" spans="1:9">
      <c r="A178" s="245" t="s">
        <v>791</v>
      </c>
      <c r="B178" s="245" t="s">
        <v>1048</v>
      </c>
      <c r="C178" s="245">
        <v>2300</v>
      </c>
      <c r="D178" s="245" t="s">
        <v>800</v>
      </c>
      <c r="E178" s="245">
        <v>34</v>
      </c>
      <c r="F178" s="245">
        <v>4</v>
      </c>
      <c r="G178" s="247">
        <v>78200</v>
      </c>
      <c r="H178" s="247">
        <v>9200</v>
      </c>
      <c r="I178" s="244">
        <v>41254</v>
      </c>
    </row>
    <row r="179" spans="1:9">
      <c r="A179" s="245" t="s">
        <v>791</v>
      </c>
      <c r="B179" s="245" t="s">
        <v>1046</v>
      </c>
      <c r="C179" s="245">
        <v>3900</v>
      </c>
      <c r="D179" s="245" t="s">
        <v>800</v>
      </c>
      <c r="E179" s="245">
        <v>38</v>
      </c>
      <c r="F179" s="245">
        <v>4</v>
      </c>
      <c r="G179" s="247">
        <v>148200</v>
      </c>
      <c r="H179" s="247">
        <v>15600</v>
      </c>
      <c r="I179" s="244">
        <v>40958</v>
      </c>
    </row>
    <row r="180" spans="1:9">
      <c r="A180" s="245" t="s">
        <v>791</v>
      </c>
      <c r="B180" s="245" t="s">
        <v>1049</v>
      </c>
      <c r="C180" s="245">
        <v>1790</v>
      </c>
      <c r="D180" s="245" t="s">
        <v>800</v>
      </c>
      <c r="E180" s="245">
        <v>24</v>
      </c>
      <c r="F180" s="245">
        <v>4</v>
      </c>
      <c r="G180" s="247">
        <v>42960</v>
      </c>
      <c r="H180" s="247">
        <v>7160</v>
      </c>
      <c r="I180" s="244">
        <v>41036</v>
      </c>
    </row>
    <row r="181" spans="1:9">
      <c r="A181" s="245" t="s">
        <v>781</v>
      </c>
      <c r="B181" s="245" t="s">
        <v>1048</v>
      </c>
      <c r="C181" s="245">
        <v>4350</v>
      </c>
      <c r="D181" s="245" t="s">
        <v>800</v>
      </c>
      <c r="E181" s="245">
        <v>16</v>
      </c>
      <c r="F181" s="245">
        <v>4</v>
      </c>
      <c r="G181" s="247">
        <v>69600</v>
      </c>
      <c r="H181" s="247">
        <v>17400</v>
      </c>
      <c r="I181" s="244">
        <v>41090</v>
      </c>
    </row>
    <row r="182" spans="1:9">
      <c r="A182" s="245" t="s">
        <v>781</v>
      </c>
      <c r="B182" s="245" t="s">
        <v>1050</v>
      </c>
      <c r="C182" s="245">
        <v>2850</v>
      </c>
      <c r="D182" s="245" t="s">
        <v>800</v>
      </c>
      <c r="E182" s="245">
        <v>36</v>
      </c>
      <c r="F182" s="245">
        <v>2</v>
      </c>
      <c r="G182" s="247">
        <v>102600</v>
      </c>
      <c r="H182" s="247">
        <v>5700</v>
      </c>
      <c r="I182" s="244">
        <v>41174</v>
      </c>
    </row>
    <row r="183" spans="1:9">
      <c r="A183" s="245" t="s">
        <v>781</v>
      </c>
      <c r="B183" s="245" t="s">
        <v>1051</v>
      </c>
      <c r="C183" s="245">
        <v>4050</v>
      </c>
      <c r="D183" s="245" t="s">
        <v>800</v>
      </c>
      <c r="E183" s="245">
        <v>16</v>
      </c>
      <c r="F183" s="245">
        <v>4</v>
      </c>
      <c r="G183" s="247">
        <v>64800</v>
      </c>
      <c r="H183" s="247">
        <v>16200</v>
      </c>
      <c r="I183" s="244">
        <v>40934</v>
      </c>
    </row>
    <row r="184" spans="1:9">
      <c r="A184" s="245" t="s">
        <v>781</v>
      </c>
      <c r="B184" s="245" t="s">
        <v>1054</v>
      </c>
      <c r="C184" s="245">
        <v>3880</v>
      </c>
      <c r="D184" s="245" t="s">
        <v>800</v>
      </c>
      <c r="E184" s="245">
        <v>22</v>
      </c>
      <c r="F184" s="245">
        <v>2</v>
      </c>
      <c r="G184" s="247">
        <v>85360</v>
      </c>
      <c r="H184" s="247">
        <v>7760</v>
      </c>
      <c r="I184" s="244">
        <v>41266</v>
      </c>
    </row>
    <row r="185" spans="1:9">
      <c r="A185" s="245" t="s">
        <v>781</v>
      </c>
      <c r="B185" s="245" t="s">
        <v>1046</v>
      </c>
      <c r="C185" s="245">
        <v>4300</v>
      </c>
      <c r="D185" s="245" t="s">
        <v>800</v>
      </c>
      <c r="E185" s="245">
        <v>36</v>
      </c>
      <c r="F185" s="245">
        <v>3</v>
      </c>
      <c r="G185" s="247">
        <v>154800</v>
      </c>
      <c r="H185" s="247">
        <v>12900</v>
      </c>
      <c r="I185" s="244">
        <v>41210</v>
      </c>
    </row>
    <row r="186" spans="1:9">
      <c r="A186" s="245" t="s">
        <v>781</v>
      </c>
      <c r="B186" s="245" t="s">
        <v>1049</v>
      </c>
      <c r="C186" s="245">
        <v>4100</v>
      </c>
      <c r="D186" s="245" t="s">
        <v>800</v>
      </c>
      <c r="E186" s="245">
        <v>27</v>
      </c>
      <c r="F186" s="245">
        <v>4</v>
      </c>
      <c r="G186" s="247">
        <v>110700</v>
      </c>
      <c r="H186" s="247">
        <v>16400</v>
      </c>
      <c r="I186" s="244">
        <v>40928</v>
      </c>
    </row>
    <row r="187" spans="1:9">
      <c r="A187" s="245" t="s">
        <v>781</v>
      </c>
      <c r="B187" s="245" t="s">
        <v>1053</v>
      </c>
      <c r="C187" s="245">
        <v>3000</v>
      </c>
      <c r="D187" s="245" t="s">
        <v>800</v>
      </c>
      <c r="E187" s="245">
        <v>37</v>
      </c>
      <c r="F187" s="245">
        <v>0</v>
      </c>
      <c r="G187" s="247">
        <v>111000</v>
      </c>
      <c r="H187" s="247">
        <v>0</v>
      </c>
      <c r="I187" s="244">
        <v>41247</v>
      </c>
    </row>
    <row r="188" spans="1:9">
      <c r="A188" s="245" t="s">
        <v>804</v>
      </c>
      <c r="B188" s="245" t="s">
        <v>1048</v>
      </c>
      <c r="C188" s="245">
        <v>4590</v>
      </c>
      <c r="D188" s="245" t="s">
        <v>800</v>
      </c>
      <c r="E188" s="245">
        <v>27</v>
      </c>
      <c r="F188" s="245">
        <v>2</v>
      </c>
      <c r="G188" s="247">
        <v>123930</v>
      </c>
      <c r="H188" s="247">
        <v>9180</v>
      </c>
      <c r="I188" s="244">
        <v>41228</v>
      </c>
    </row>
    <row r="189" spans="1:9">
      <c r="A189" s="245" t="s">
        <v>804</v>
      </c>
      <c r="B189" s="245" t="s">
        <v>1050</v>
      </c>
      <c r="C189" s="245">
        <v>5490</v>
      </c>
      <c r="D189" s="245" t="s">
        <v>800</v>
      </c>
      <c r="E189" s="245">
        <v>17</v>
      </c>
      <c r="F189" s="245">
        <v>2</v>
      </c>
      <c r="G189" s="247">
        <v>93330</v>
      </c>
      <c r="H189" s="247">
        <v>10980</v>
      </c>
      <c r="I189" s="244">
        <v>41023</v>
      </c>
    </row>
    <row r="190" spans="1:9">
      <c r="A190" s="245" t="s">
        <v>804</v>
      </c>
      <c r="B190" s="245" t="s">
        <v>1051</v>
      </c>
      <c r="C190" s="245">
        <v>10500</v>
      </c>
      <c r="D190" s="245" t="s">
        <v>800</v>
      </c>
      <c r="E190" s="245">
        <v>49</v>
      </c>
      <c r="F190" s="245">
        <v>0</v>
      </c>
      <c r="G190" s="247">
        <v>514500</v>
      </c>
      <c r="H190" s="247">
        <v>0</v>
      </c>
      <c r="I190" s="244">
        <v>41074</v>
      </c>
    </row>
    <row r="191" spans="1:9">
      <c r="A191" s="245" t="s">
        <v>804</v>
      </c>
      <c r="B191" s="245" t="s">
        <v>1047</v>
      </c>
      <c r="C191" s="245">
        <v>4550</v>
      </c>
      <c r="D191" s="245" t="s">
        <v>800</v>
      </c>
      <c r="E191" s="245">
        <v>41</v>
      </c>
      <c r="F191" s="245">
        <v>4</v>
      </c>
      <c r="G191" s="247">
        <v>186550</v>
      </c>
      <c r="H191" s="247">
        <v>18200</v>
      </c>
      <c r="I191" s="244">
        <v>40949</v>
      </c>
    </row>
    <row r="192" spans="1:9">
      <c r="A192" s="245" t="s">
        <v>792</v>
      </c>
      <c r="B192" s="245" t="s">
        <v>1046</v>
      </c>
      <c r="C192" s="245">
        <v>900</v>
      </c>
      <c r="D192" s="245" t="s">
        <v>800</v>
      </c>
      <c r="E192" s="245">
        <v>34</v>
      </c>
      <c r="F192" s="245">
        <v>1</v>
      </c>
      <c r="G192" s="247">
        <v>30600</v>
      </c>
      <c r="H192" s="247">
        <v>900</v>
      </c>
      <c r="I192" s="244">
        <v>41015</v>
      </c>
    </row>
    <row r="193" spans="1:9">
      <c r="A193" s="245" t="s">
        <v>792</v>
      </c>
      <c r="B193" s="245" t="s">
        <v>1050</v>
      </c>
      <c r="C193" s="245">
        <v>1100</v>
      </c>
      <c r="D193" s="245" t="s">
        <v>800</v>
      </c>
      <c r="E193" s="245">
        <v>38</v>
      </c>
      <c r="F193" s="245">
        <v>4</v>
      </c>
      <c r="G193" s="247">
        <v>41800</v>
      </c>
      <c r="H193" s="247">
        <v>4400</v>
      </c>
      <c r="I193" s="244">
        <v>41088</v>
      </c>
    </row>
    <row r="194" spans="1:9">
      <c r="A194" s="245" t="s">
        <v>792</v>
      </c>
      <c r="B194" s="245" t="s">
        <v>1047</v>
      </c>
      <c r="C194" s="245">
        <v>1750</v>
      </c>
      <c r="D194" s="245" t="s">
        <v>800</v>
      </c>
      <c r="E194" s="245">
        <v>32</v>
      </c>
      <c r="F194" s="245">
        <v>2</v>
      </c>
      <c r="G194" s="247">
        <v>56000</v>
      </c>
      <c r="H194" s="247">
        <v>3500</v>
      </c>
      <c r="I194" s="244">
        <v>40994</v>
      </c>
    </row>
    <row r="195" spans="1:9">
      <c r="A195" s="245" t="s">
        <v>792</v>
      </c>
      <c r="B195" s="245" t="s">
        <v>1053</v>
      </c>
      <c r="C195" s="245">
        <v>1950</v>
      </c>
      <c r="D195" s="245" t="s">
        <v>800</v>
      </c>
      <c r="E195" s="245">
        <v>35</v>
      </c>
      <c r="F195" s="245">
        <v>2</v>
      </c>
      <c r="G195" s="247">
        <v>68250</v>
      </c>
      <c r="H195" s="247">
        <v>3900</v>
      </c>
      <c r="I195" s="244">
        <v>41268</v>
      </c>
    </row>
    <row r="196" spans="1:9">
      <c r="A196" s="245" t="s">
        <v>784</v>
      </c>
      <c r="B196" s="245" t="s">
        <v>1054</v>
      </c>
      <c r="C196" s="245">
        <v>4700</v>
      </c>
      <c r="D196" s="245" t="s">
        <v>800</v>
      </c>
      <c r="E196" s="245">
        <v>34</v>
      </c>
      <c r="F196" s="245">
        <v>1</v>
      </c>
      <c r="G196" s="247">
        <v>159800</v>
      </c>
      <c r="H196" s="247">
        <v>4700</v>
      </c>
      <c r="I196" s="244">
        <v>41211</v>
      </c>
    </row>
    <row r="197" spans="1:9">
      <c r="A197" s="245" t="s">
        <v>784</v>
      </c>
      <c r="B197" s="245" t="s">
        <v>1055</v>
      </c>
      <c r="C197" s="245">
        <v>3750</v>
      </c>
      <c r="D197" s="245" t="s">
        <v>800</v>
      </c>
      <c r="E197" s="245">
        <v>47</v>
      </c>
      <c r="F197" s="245">
        <v>1</v>
      </c>
      <c r="G197" s="247">
        <v>176250</v>
      </c>
      <c r="H197" s="247">
        <v>3750</v>
      </c>
      <c r="I197" s="244">
        <v>41181</v>
      </c>
    </row>
    <row r="198" spans="1:9">
      <c r="A198" s="245" t="s">
        <v>784</v>
      </c>
      <c r="B198" s="245" t="s">
        <v>1056</v>
      </c>
      <c r="C198" s="245">
        <v>2800</v>
      </c>
      <c r="D198" s="245" t="s">
        <v>800</v>
      </c>
      <c r="E198" s="245">
        <v>16</v>
      </c>
      <c r="F198" s="245">
        <v>3</v>
      </c>
      <c r="G198" s="247">
        <v>44800</v>
      </c>
      <c r="H198" s="247">
        <v>8400</v>
      </c>
      <c r="I198" s="244">
        <v>41267</v>
      </c>
    </row>
    <row r="199" spans="1:9">
      <c r="A199" s="245" t="s">
        <v>784</v>
      </c>
      <c r="B199" s="245" t="s">
        <v>1057</v>
      </c>
      <c r="C199" s="245">
        <v>4500</v>
      </c>
      <c r="D199" s="245" t="s">
        <v>800</v>
      </c>
      <c r="E199" s="245">
        <v>33</v>
      </c>
      <c r="F199" s="245">
        <v>3</v>
      </c>
      <c r="G199" s="247">
        <v>148500</v>
      </c>
      <c r="H199" s="247">
        <v>13500</v>
      </c>
      <c r="I199" s="244">
        <v>41026</v>
      </c>
    </row>
    <row r="200" spans="1:9">
      <c r="A200" s="245" t="s">
        <v>787</v>
      </c>
      <c r="B200" s="245" t="s">
        <v>1050</v>
      </c>
      <c r="C200" s="245">
        <v>1650</v>
      </c>
      <c r="D200" s="245" t="s">
        <v>800</v>
      </c>
      <c r="E200" s="245">
        <v>28</v>
      </c>
      <c r="F200" s="245">
        <v>0</v>
      </c>
      <c r="G200" s="247">
        <v>46200</v>
      </c>
      <c r="H200" s="247">
        <v>0</v>
      </c>
      <c r="I200" s="244">
        <v>40970</v>
      </c>
    </row>
    <row r="201" spans="1:9">
      <c r="A201" s="245" t="s">
        <v>787</v>
      </c>
      <c r="B201" s="245" t="s">
        <v>1048</v>
      </c>
      <c r="C201" s="245">
        <v>1560</v>
      </c>
      <c r="D201" s="245" t="s">
        <v>800</v>
      </c>
      <c r="E201" s="245">
        <v>18</v>
      </c>
      <c r="F201" s="245">
        <v>1</v>
      </c>
      <c r="G201" s="247">
        <v>28080</v>
      </c>
      <c r="H201" s="247">
        <v>1560</v>
      </c>
      <c r="I201" s="244">
        <v>40983</v>
      </c>
    </row>
    <row r="202" spans="1:9">
      <c r="A202" s="245" t="s">
        <v>787</v>
      </c>
      <c r="B202" s="245" t="s">
        <v>1047</v>
      </c>
      <c r="C202" s="245">
        <v>1150</v>
      </c>
      <c r="D202" s="245" t="s">
        <v>800</v>
      </c>
      <c r="E202" s="245">
        <v>14</v>
      </c>
      <c r="F202" s="245">
        <v>4</v>
      </c>
      <c r="G202" s="247">
        <v>16100</v>
      </c>
      <c r="H202" s="247">
        <v>4600</v>
      </c>
      <c r="I202" s="244">
        <v>41161</v>
      </c>
    </row>
    <row r="203" spans="1:9">
      <c r="A203" s="245" t="s">
        <v>787</v>
      </c>
      <c r="B203" s="245" t="s">
        <v>1046</v>
      </c>
      <c r="C203" s="245">
        <v>890</v>
      </c>
      <c r="D203" s="245" t="s">
        <v>800</v>
      </c>
      <c r="E203" s="245">
        <v>50</v>
      </c>
      <c r="F203" s="245">
        <v>4</v>
      </c>
      <c r="G203" s="247">
        <v>44500</v>
      </c>
      <c r="H203" s="247">
        <v>3560</v>
      </c>
      <c r="I203" s="244">
        <v>41271</v>
      </c>
    </row>
    <row r="204" spans="1:9">
      <c r="A204" s="245" t="s">
        <v>787</v>
      </c>
      <c r="B204" s="245" t="s">
        <v>1049</v>
      </c>
      <c r="C204" s="245">
        <v>1960</v>
      </c>
      <c r="D204" s="245" t="s">
        <v>800</v>
      </c>
      <c r="E204" s="245">
        <v>33</v>
      </c>
      <c r="F204" s="245">
        <v>0</v>
      </c>
      <c r="G204" s="247">
        <v>64680</v>
      </c>
      <c r="H204" s="247">
        <v>0</v>
      </c>
      <c r="I204" s="244">
        <v>40927</v>
      </c>
    </row>
    <row r="205" spans="1:9">
      <c r="A205" s="245" t="s">
        <v>787</v>
      </c>
      <c r="B205" s="245" t="s">
        <v>1051</v>
      </c>
      <c r="C205" s="245">
        <v>2500</v>
      </c>
      <c r="D205" s="245" t="s">
        <v>800</v>
      </c>
      <c r="E205" s="245">
        <v>44</v>
      </c>
      <c r="F205" s="245">
        <v>0</v>
      </c>
      <c r="G205" s="247">
        <v>110000</v>
      </c>
      <c r="H205" s="247">
        <v>0</v>
      </c>
      <c r="I205" s="244">
        <v>40966</v>
      </c>
    </row>
    <row r="206" spans="1:9">
      <c r="A206" s="245" t="s">
        <v>803</v>
      </c>
      <c r="B206" s="245" t="s">
        <v>1050</v>
      </c>
      <c r="C206" s="245">
        <v>780</v>
      </c>
      <c r="D206" s="245" t="s">
        <v>800</v>
      </c>
      <c r="E206" s="245">
        <v>31</v>
      </c>
      <c r="F206" s="245">
        <v>4</v>
      </c>
      <c r="G206" s="247">
        <v>24180</v>
      </c>
      <c r="H206" s="247">
        <v>3120</v>
      </c>
      <c r="I206" s="244">
        <v>41195</v>
      </c>
    </row>
    <row r="207" spans="1:9">
      <c r="A207" s="245" t="s">
        <v>803</v>
      </c>
      <c r="B207" s="245" t="s">
        <v>1046</v>
      </c>
      <c r="C207" s="245">
        <v>1150</v>
      </c>
      <c r="D207" s="245" t="s">
        <v>800</v>
      </c>
      <c r="E207" s="245">
        <v>27</v>
      </c>
      <c r="F207" s="245">
        <v>3</v>
      </c>
      <c r="G207" s="247">
        <v>31050</v>
      </c>
      <c r="H207" s="247">
        <v>3450</v>
      </c>
      <c r="I207" s="244">
        <v>41159</v>
      </c>
    </row>
    <row r="208" spans="1:9">
      <c r="A208" s="245" t="s">
        <v>803</v>
      </c>
      <c r="B208" s="245" t="s">
        <v>1049</v>
      </c>
      <c r="C208" s="245">
        <v>1200</v>
      </c>
      <c r="D208" s="245" t="s">
        <v>800</v>
      </c>
      <c r="E208" s="245">
        <v>39</v>
      </c>
      <c r="F208" s="245">
        <v>0</v>
      </c>
      <c r="G208" s="247">
        <v>46800</v>
      </c>
      <c r="H208" s="247">
        <v>0</v>
      </c>
      <c r="I208" s="244">
        <v>41248</v>
      </c>
    </row>
    <row r="209" spans="1:9">
      <c r="A209" s="245" t="s">
        <v>803</v>
      </c>
      <c r="B209" s="245" t="s">
        <v>1053</v>
      </c>
      <c r="C209" s="245">
        <v>1080</v>
      </c>
      <c r="D209" s="245" t="s">
        <v>800</v>
      </c>
      <c r="E209" s="245">
        <v>18</v>
      </c>
      <c r="F209" s="245">
        <v>1</v>
      </c>
      <c r="G209" s="247">
        <v>19440</v>
      </c>
      <c r="H209" s="247">
        <v>1080</v>
      </c>
      <c r="I209" s="244">
        <v>40978</v>
      </c>
    </row>
    <row r="210" spans="1:9">
      <c r="A210" s="245" t="s">
        <v>795</v>
      </c>
      <c r="B210" s="245" t="s">
        <v>1046</v>
      </c>
      <c r="C210" s="245">
        <v>1370</v>
      </c>
      <c r="D210" s="245" t="s">
        <v>783</v>
      </c>
      <c r="E210" s="245">
        <v>38</v>
      </c>
      <c r="F210" s="245">
        <v>4</v>
      </c>
      <c r="G210" s="247">
        <v>52060</v>
      </c>
      <c r="H210" s="247">
        <v>5480</v>
      </c>
      <c r="I210" s="244">
        <v>41238</v>
      </c>
    </row>
    <row r="211" spans="1:9">
      <c r="A211" s="245" t="s">
        <v>806</v>
      </c>
      <c r="B211" s="245" t="s">
        <v>1047</v>
      </c>
      <c r="C211" s="245">
        <v>2000</v>
      </c>
      <c r="D211" s="245" t="s">
        <v>783</v>
      </c>
      <c r="E211" s="245">
        <v>24</v>
      </c>
      <c r="F211" s="245">
        <v>3</v>
      </c>
      <c r="G211" s="247">
        <v>48000</v>
      </c>
      <c r="H211" s="247">
        <v>6000</v>
      </c>
      <c r="I211" s="244">
        <v>40962</v>
      </c>
    </row>
    <row r="212" spans="1:9">
      <c r="A212" s="245" t="s">
        <v>806</v>
      </c>
      <c r="B212" s="245" t="s">
        <v>1048</v>
      </c>
      <c r="C212" s="245">
        <v>1400</v>
      </c>
      <c r="D212" s="245" t="s">
        <v>783</v>
      </c>
      <c r="E212" s="245">
        <v>39</v>
      </c>
      <c r="F212" s="245">
        <v>1</v>
      </c>
      <c r="G212" s="247">
        <v>54600</v>
      </c>
      <c r="H212" s="247">
        <v>1400</v>
      </c>
      <c r="I212" s="244">
        <v>41065</v>
      </c>
    </row>
    <row r="213" spans="1:9">
      <c r="A213" s="245" t="s">
        <v>806</v>
      </c>
      <c r="B213" s="245" t="s">
        <v>1049</v>
      </c>
      <c r="C213" s="245">
        <v>1700</v>
      </c>
      <c r="D213" s="245" t="s">
        <v>783</v>
      </c>
      <c r="E213" s="245">
        <v>50</v>
      </c>
      <c r="F213" s="245">
        <v>4</v>
      </c>
      <c r="G213" s="247">
        <v>85000</v>
      </c>
      <c r="H213" s="247">
        <v>6800</v>
      </c>
      <c r="I213" s="244">
        <v>41154</v>
      </c>
    </row>
    <row r="214" spans="1:9">
      <c r="A214" s="245" t="s">
        <v>806</v>
      </c>
      <c r="B214" s="245" t="s">
        <v>1050</v>
      </c>
      <c r="C214" s="245">
        <v>1650</v>
      </c>
      <c r="D214" s="245" t="s">
        <v>783</v>
      </c>
      <c r="E214" s="245">
        <v>39</v>
      </c>
      <c r="F214" s="245">
        <v>4</v>
      </c>
      <c r="G214" s="247">
        <v>64350</v>
      </c>
      <c r="H214" s="247">
        <v>6600</v>
      </c>
      <c r="I214" s="244">
        <v>41248</v>
      </c>
    </row>
    <row r="215" spans="1:9">
      <c r="A215" s="245" t="s">
        <v>806</v>
      </c>
      <c r="B215" s="245" t="s">
        <v>1051</v>
      </c>
      <c r="C215" s="245">
        <v>1250</v>
      </c>
      <c r="D215" s="245" t="s">
        <v>783</v>
      </c>
      <c r="E215" s="245">
        <v>13</v>
      </c>
      <c r="F215" s="245">
        <v>0</v>
      </c>
      <c r="G215" s="247">
        <v>16250</v>
      </c>
      <c r="H215" s="247">
        <v>0</v>
      </c>
      <c r="I215" s="244">
        <v>41244</v>
      </c>
    </row>
    <row r="216" spans="1:9">
      <c r="A216" s="245" t="s">
        <v>795</v>
      </c>
      <c r="B216" s="245" t="s">
        <v>1048</v>
      </c>
      <c r="C216" s="245">
        <v>2390</v>
      </c>
      <c r="D216" s="245" t="s">
        <v>783</v>
      </c>
      <c r="E216" s="245">
        <v>50</v>
      </c>
      <c r="F216" s="245">
        <v>0</v>
      </c>
      <c r="G216" s="247">
        <v>119500</v>
      </c>
      <c r="H216" s="247">
        <v>0</v>
      </c>
      <c r="I216" s="244">
        <v>41235</v>
      </c>
    </row>
    <row r="217" spans="1:9">
      <c r="A217" s="245" t="s">
        <v>795</v>
      </c>
      <c r="B217" s="245" t="s">
        <v>1046</v>
      </c>
      <c r="C217" s="245">
        <v>3190</v>
      </c>
      <c r="D217" s="245" t="s">
        <v>783</v>
      </c>
      <c r="E217" s="245">
        <v>23</v>
      </c>
      <c r="F217" s="245">
        <v>1</v>
      </c>
      <c r="G217" s="247">
        <v>73370</v>
      </c>
      <c r="H217" s="247">
        <v>3190</v>
      </c>
      <c r="I217" s="244">
        <v>41008</v>
      </c>
    </row>
    <row r="218" spans="1:9">
      <c r="A218" s="245" t="s">
        <v>795</v>
      </c>
      <c r="B218" s="245" t="s">
        <v>1049</v>
      </c>
      <c r="C218" s="245">
        <v>1990</v>
      </c>
      <c r="D218" s="245" t="s">
        <v>783</v>
      </c>
      <c r="E218" s="245">
        <v>25</v>
      </c>
      <c r="F218" s="245">
        <v>3</v>
      </c>
      <c r="G218" s="247">
        <v>49750</v>
      </c>
      <c r="H218" s="247">
        <v>5970</v>
      </c>
      <c r="I218" s="244">
        <v>41261</v>
      </c>
    </row>
    <row r="219" spans="1:9">
      <c r="A219" s="245" t="s">
        <v>795</v>
      </c>
      <c r="B219" s="245" t="s">
        <v>1050</v>
      </c>
      <c r="C219" s="245">
        <v>2550</v>
      </c>
      <c r="D219" s="245" t="s">
        <v>783</v>
      </c>
      <c r="E219" s="245">
        <v>21</v>
      </c>
      <c r="F219" s="245">
        <v>3</v>
      </c>
      <c r="G219" s="247">
        <v>53550</v>
      </c>
      <c r="H219" s="247">
        <v>7650</v>
      </c>
      <c r="I219" s="244">
        <v>41039</v>
      </c>
    </row>
    <row r="220" spans="1:9">
      <c r="A220" s="245" t="s">
        <v>795</v>
      </c>
      <c r="B220" s="245" t="s">
        <v>1047</v>
      </c>
      <c r="C220" s="245">
        <v>3150</v>
      </c>
      <c r="D220" s="245" t="s">
        <v>783</v>
      </c>
      <c r="E220" s="245">
        <v>38</v>
      </c>
      <c r="F220" s="245">
        <v>2</v>
      </c>
      <c r="G220" s="247">
        <v>119700</v>
      </c>
      <c r="H220" s="247">
        <v>6300</v>
      </c>
      <c r="I220" s="244">
        <v>41154</v>
      </c>
    </row>
    <row r="221" spans="1:9">
      <c r="A221" s="245" t="s">
        <v>795</v>
      </c>
      <c r="B221" s="245" t="s">
        <v>1051</v>
      </c>
      <c r="C221" s="245">
        <v>3100</v>
      </c>
      <c r="D221" s="245" t="s">
        <v>783</v>
      </c>
      <c r="E221" s="245">
        <v>27</v>
      </c>
      <c r="F221" s="245">
        <v>1</v>
      </c>
      <c r="G221" s="247">
        <v>83700</v>
      </c>
      <c r="H221" s="247">
        <v>3100</v>
      </c>
      <c r="I221" s="244">
        <v>41188</v>
      </c>
    </row>
    <row r="222" spans="1:9">
      <c r="A222" s="245" t="s">
        <v>795</v>
      </c>
      <c r="B222" s="245" t="s">
        <v>1053</v>
      </c>
      <c r="C222" s="245">
        <v>4800</v>
      </c>
      <c r="D222" s="245" t="s">
        <v>783</v>
      </c>
      <c r="E222" s="245">
        <v>48</v>
      </c>
      <c r="F222" s="245">
        <v>3</v>
      </c>
      <c r="G222" s="247">
        <v>230400</v>
      </c>
      <c r="H222" s="247">
        <v>14400</v>
      </c>
      <c r="I222" s="244">
        <v>41244</v>
      </c>
    </row>
    <row r="223" spans="1:9">
      <c r="A223" s="245" t="s">
        <v>801</v>
      </c>
      <c r="B223" s="245" t="s">
        <v>1053</v>
      </c>
      <c r="C223" s="245">
        <v>3380</v>
      </c>
      <c r="D223" s="245" t="s">
        <v>783</v>
      </c>
      <c r="E223" s="245">
        <v>35</v>
      </c>
      <c r="F223" s="245">
        <v>3</v>
      </c>
      <c r="G223" s="247">
        <v>118300</v>
      </c>
      <c r="H223" s="247">
        <v>10140</v>
      </c>
      <c r="I223" s="244">
        <v>40931</v>
      </c>
    </row>
    <row r="224" spans="1:9">
      <c r="A224" s="245" t="s">
        <v>801</v>
      </c>
      <c r="B224" s="245" t="s">
        <v>1050</v>
      </c>
      <c r="C224" s="245">
        <v>1490</v>
      </c>
      <c r="D224" s="245" t="s">
        <v>783</v>
      </c>
      <c r="E224" s="245">
        <v>49</v>
      </c>
      <c r="F224" s="245">
        <v>1</v>
      </c>
      <c r="G224" s="247">
        <v>73010</v>
      </c>
      <c r="H224" s="247">
        <v>1490</v>
      </c>
      <c r="I224" s="244">
        <v>41119</v>
      </c>
    </row>
    <row r="225" spans="1:9">
      <c r="A225" s="245" t="s">
        <v>801</v>
      </c>
      <c r="B225" s="245" t="s">
        <v>1047</v>
      </c>
      <c r="C225" s="245">
        <v>1280</v>
      </c>
      <c r="D225" s="245" t="s">
        <v>783</v>
      </c>
      <c r="E225" s="245">
        <v>15</v>
      </c>
      <c r="F225" s="245">
        <v>4</v>
      </c>
      <c r="G225" s="247">
        <v>19200</v>
      </c>
      <c r="H225" s="247">
        <v>5120</v>
      </c>
      <c r="I225" s="244">
        <v>40930</v>
      </c>
    </row>
    <row r="226" spans="1:9">
      <c r="A226" s="245" t="s">
        <v>801</v>
      </c>
      <c r="B226" s="245" t="s">
        <v>1051</v>
      </c>
      <c r="C226" s="245">
        <v>2970</v>
      </c>
      <c r="D226" s="245" t="s">
        <v>783</v>
      </c>
      <c r="E226" s="245">
        <v>41</v>
      </c>
      <c r="F226" s="245">
        <v>1</v>
      </c>
      <c r="G226" s="247">
        <v>121770</v>
      </c>
      <c r="H226" s="247">
        <v>2970</v>
      </c>
      <c r="I226" s="244">
        <v>41150</v>
      </c>
    </row>
    <row r="227" spans="1:9">
      <c r="A227" s="245" t="s">
        <v>791</v>
      </c>
      <c r="B227" s="245" t="s">
        <v>1050</v>
      </c>
      <c r="C227" s="245">
        <v>2540</v>
      </c>
      <c r="D227" s="245" t="s">
        <v>783</v>
      </c>
      <c r="E227" s="245">
        <v>48</v>
      </c>
      <c r="F227" s="245">
        <v>4</v>
      </c>
      <c r="G227" s="247">
        <v>121920</v>
      </c>
      <c r="H227" s="247">
        <v>10160</v>
      </c>
      <c r="I227" s="244">
        <v>41030</v>
      </c>
    </row>
    <row r="228" spans="1:9">
      <c r="A228" s="245" t="s">
        <v>791</v>
      </c>
      <c r="B228" s="245" t="s">
        <v>1047</v>
      </c>
      <c r="C228" s="245">
        <v>2620</v>
      </c>
      <c r="D228" s="245" t="s">
        <v>783</v>
      </c>
      <c r="E228" s="245">
        <v>25</v>
      </c>
      <c r="F228" s="245">
        <v>0</v>
      </c>
      <c r="G228" s="247">
        <v>65500</v>
      </c>
      <c r="H228" s="247">
        <v>0</v>
      </c>
      <c r="I228" s="244">
        <v>40973</v>
      </c>
    </row>
    <row r="229" spans="1:9">
      <c r="A229" s="245" t="s">
        <v>791</v>
      </c>
      <c r="B229" s="245" t="s">
        <v>1051</v>
      </c>
      <c r="C229" s="245">
        <v>2600</v>
      </c>
      <c r="D229" s="245" t="s">
        <v>783</v>
      </c>
      <c r="E229" s="245">
        <v>42</v>
      </c>
      <c r="F229" s="245">
        <v>2</v>
      </c>
      <c r="G229" s="247">
        <v>109200</v>
      </c>
      <c r="H229" s="247">
        <v>5200</v>
      </c>
      <c r="I229" s="244">
        <v>41118</v>
      </c>
    </row>
    <row r="230" spans="1:9">
      <c r="A230" s="245" t="s">
        <v>791</v>
      </c>
      <c r="B230" s="245" t="s">
        <v>1048</v>
      </c>
      <c r="C230" s="245">
        <v>2150</v>
      </c>
      <c r="D230" s="245" t="s">
        <v>783</v>
      </c>
      <c r="E230" s="245">
        <v>18</v>
      </c>
      <c r="F230" s="245">
        <v>4</v>
      </c>
      <c r="G230" s="247">
        <v>38700</v>
      </c>
      <c r="H230" s="247">
        <v>8600</v>
      </c>
      <c r="I230" s="244">
        <v>41021</v>
      </c>
    </row>
    <row r="231" spans="1:9">
      <c r="A231" s="245" t="s">
        <v>791</v>
      </c>
      <c r="B231" s="245" t="s">
        <v>1046</v>
      </c>
      <c r="C231" s="245">
        <v>3900</v>
      </c>
      <c r="D231" s="245" t="s">
        <v>783</v>
      </c>
      <c r="E231" s="245">
        <v>29</v>
      </c>
      <c r="F231" s="245">
        <v>2</v>
      </c>
      <c r="G231" s="247">
        <v>113100</v>
      </c>
      <c r="H231" s="247">
        <v>7800</v>
      </c>
      <c r="I231" s="244">
        <v>41190</v>
      </c>
    </row>
    <row r="232" spans="1:9">
      <c r="A232" s="245" t="s">
        <v>791</v>
      </c>
      <c r="B232" s="245" t="s">
        <v>1049</v>
      </c>
      <c r="C232" s="245">
        <v>1790</v>
      </c>
      <c r="D232" s="245" t="s">
        <v>783</v>
      </c>
      <c r="E232" s="245">
        <v>14</v>
      </c>
      <c r="F232" s="245">
        <v>4</v>
      </c>
      <c r="G232" s="247">
        <v>25060</v>
      </c>
      <c r="H232" s="247">
        <v>7160</v>
      </c>
      <c r="I232" s="244">
        <v>41226</v>
      </c>
    </row>
    <row r="233" spans="1:9">
      <c r="A233" s="245" t="s">
        <v>781</v>
      </c>
      <c r="B233" s="245" t="s">
        <v>1048</v>
      </c>
      <c r="C233" s="245">
        <v>4350</v>
      </c>
      <c r="D233" s="245" t="s">
        <v>783</v>
      </c>
      <c r="E233" s="245">
        <v>41</v>
      </c>
      <c r="F233" s="245">
        <v>2</v>
      </c>
      <c r="G233" s="247">
        <v>178350</v>
      </c>
      <c r="H233" s="247">
        <v>8700</v>
      </c>
      <c r="I233" s="244">
        <v>41167</v>
      </c>
    </row>
    <row r="234" spans="1:9">
      <c r="A234" s="245" t="s">
        <v>781</v>
      </c>
      <c r="B234" s="245" t="s">
        <v>1050</v>
      </c>
      <c r="C234" s="245">
        <v>2850</v>
      </c>
      <c r="D234" s="245" t="s">
        <v>783</v>
      </c>
      <c r="E234" s="245">
        <v>48</v>
      </c>
      <c r="F234" s="245">
        <v>1</v>
      </c>
      <c r="G234" s="247">
        <v>136800</v>
      </c>
      <c r="H234" s="247">
        <v>2850</v>
      </c>
      <c r="I234" s="244">
        <v>41012</v>
      </c>
    </row>
    <row r="235" spans="1:9">
      <c r="A235" s="245" t="s">
        <v>781</v>
      </c>
      <c r="B235" s="245" t="s">
        <v>1051</v>
      </c>
      <c r="C235" s="245">
        <v>4050</v>
      </c>
      <c r="D235" s="245" t="s">
        <v>783</v>
      </c>
      <c r="E235" s="245">
        <v>47</v>
      </c>
      <c r="F235" s="245">
        <v>3</v>
      </c>
      <c r="G235" s="247">
        <v>190350</v>
      </c>
      <c r="H235" s="247">
        <v>12150</v>
      </c>
      <c r="I235" s="244">
        <v>40971</v>
      </c>
    </row>
    <row r="236" spans="1:9">
      <c r="A236" s="245" t="s">
        <v>781</v>
      </c>
      <c r="B236" s="245" t="s">
        <v>1054</v>
      </c>
      <c r="C236" s="245">
        <v>3880</v>
      </c>
      <c r="D236" s="245" t="s">
        <v>783</v>
      </c>
      <c r="E236" s="245">
        <v>24</v>
      </c>
      <c r="F236" s="245">
        <v>1</v>
      </c>
      <c r="G236" s="247">
        <v>93120</v>
      </c>
      <c r="H236" s="247">
        <v>3880</v>
      </c>
      <c r="I236" s="244">
        <v>40911</v>
      </c>
    </row>
    <row r="237" spans="1:9">
      <c r="A237" s="245" t="s">
        <v>781</v>
      </c>
      <c r="B237" s="245" t="s">
        <v>1046</v>
      </c>
      <c r="C237" s="245">
        <v>4180</v>
      </c>
      <c r="D237" s="245" t="s">
        <v>783</v>
      </c>
      <c r="E237" s="245">
        <v>28</v>
      </c>
      <c r="F237" s="245">
        <v>1</v>
      </c>
      <c r="G237" s="247">
        <v>117040</v>
      </c>
      <c r="H237" s="247">
        <v>4180</v>
      </c>
      <c r="I237" s="244">
        <v>41140</v>
      </c>
    </row>
    <row r="238" spans="1:9">
      <c r="A238" s="245" t="s">
        <v>781</v>
      </c>
      <c r="B238" s="245" t="s">
        <v>1049</v>
      </c>
      <c r="C238" s="245">
        <v>4100</v>
      </c>
      <c r="D238" s="245" t="s">
        <v>783</v>
      </c>
      <c r="E238" s="245">
        <v>24</v>
      </c>
      <c r="F238" s="245">
        <v>0</v>
      </c>
      <c r="G238" s="247">
        <v>98400</v>
      </c>
      <c r="H238" s="247">
        <v>0</v>
      </c>
      <c r="I238" s="244">
        <v>40924</v>
      </c>
    </row>
    <row r="239" spans="1:9">
      <c r="A239" s="245" t="s">
        <v>781</v>
      </c>
      <c r="B239" s="245" t="s">
        <v>1053</v>
      </c>
      <c r="C239" s="245">
        <v>2870</v>
      </c>
      <c r="D239" s="245" t="s">
        <v>783</v>
      </c>
      <c r="E239" s="245">
        <v>11</v>
      </c>
      <c r="F239" s="245">
        <v>2</v>
      </c>
      <c r="G239" s="247">
        <v>31570</v>
      </c>
      <c r="H239" s="247">
        <v>5740</v>
      </c>
      <c r="I239" s="244">
        <v>40931</v>
      </c>
    </row>
    <row r="240" spans="1:9">
      <c r="A240" s="245" t="s">
        <v>804</v>
      </c>
      <c r="B240" s="245" t="s">
        <v>1048</v>
      </c>
      <c r="C240" s="245">
        <v>4590</v>
      </c>
      <c r="D240" s="245" t="s">
        <v>783</v>
      </c>
      <c r="E240" s="245">
        <v>29</v>
      </c>
      <c r="F240" s="245">
        <v>4</v>
      </c>
      <c r="G240" s="247">
        <v>133110</v>
      </c>
      <c r="H240" s="247">
        <v>18360</v>
      </c>
      <c r="I240" s="244">
        <v>41088</v>
      </c>
    </row>
    <row r="241" spans="1:9">
      <c r="A241" s="245" t="s">
        <v>804</v>
      </c>
      <c r="B241" s="245" t="s">
        <v>1050</v>
      </c>
      <c r="C241" s="245">
        <v>5490</v>
      </c>
      <c r="D241" s="245" t="s">
        <v>783</v>
      </c>
      <c r="E241" s="245">
        <v>23</v>
      </c>
      <c r="F241" s="245">
        <v>0</v>
      </c>
      <c r="G241" s="247">
        <v>126270</v>
      </c>
      <c r="H241" s="247">
        <v>0</v>
      </c>
      <c r="I241" s="244">
        <v>41136</v>
      </c>
    </row>
    <row r="242" spans="1:9">
      <c r="A242" s="245" t="s">
        <v>804</v>
      </c>
      <c r="B242" s="245" t="s">
        <v>1051</v>
      </c>
      <c r="C242" s="245">
        <v>10250</v>
      </c>
      <c r="D242" s="245" t="s">
        <v>783</v>
      </c>
      <c r="E242" s="245">
        <v>16</v>
      </c>
      <c r="F242" s="245">
        <v>4</v>
      </c>
      <c r="G242" s="247">
        <v>164000</v>
      </c>
      <c r="H242" s="247">
        <v>41000</v>
      </c>
      <c r="I242" s="244">
        <v>40958</v>
      </c>
    </row>
    <row r="243" spans="1:9">
      <c r="A243" s="245" t="s">
        <v>804</v>
      </c>
      <c r="B243" s="245" t="s">
        <v>1047</v>
      </c>
      <c r="C243" s="245">
        <v>4600</v>
      </c>
      <c r="D243" s="245" t="s">
        <v>783</v>
      </c>
      <c r="E243" s="245">
        <v>24</v>
      </c>
      <c r="F243" s="245">
        <v>3</v>
      </c>
      <c r="G243" s="247">
        <v>110400</v>
      </c>
      <c r="H243" s="247">
        <v>13800</v>
      </c>
      <c r="I243" s="244">
        <v>41007</v>
      </c>
    </row>
    <row r="244" spans="1:9">
      <c r="A244" s="245" t="s">
        <v>792</v>
      </c>
      <c r="B244" s="245" t="s">
        <v>1046</v>
      </c>
      <c r="C244" s="245">
        <v>900</v>
      </c>
      <c r="D244" s="245" t="s">
        <v>783</v>
      </c>
      <c r="E244" s="245">
        <v>39</v>
      </c>
      <c r="F244" s="245">
        <v>4</v>
      </c>
      <c r="G244" s="247">
        <v>35100</v>
      </c>
      <c r="H244" s="247">
        <v>3600</v>
      </c>
      <c r="I244" s="244">
        <v>41111</v>
      </c>
    </row>
    <row r="245" spans="1:9">
      <c r="A245" s="245" t="s">
        <v>792</v>
      </c>
      <c r="B245" s="245" t="s">
        <v>1050</v>
      </c>
      <c r="C245" s="245">
        <v>1100</v>
      </c>
      <c r="D245" s="245" t="s">
        <v>783</v>
      </c>
      <c r="E245" s="245">
        <v>16</v>
      </c>
      <c r="F245" s="245">
        <v>4</v>
      </c>
      <c r="G245" s="247">
        <v>17600</v>
      </c>
      <c r="H245" s="247">
        <v>4400</v>
      </c>
      <c r="I245" s="244">
        <v>40933</v>
      </c>
    </row>
    <row r="246" spans="1:9">
      <c r="A246" s="245" t="s">
        <v>792</v>
      </c>
      <c r="B246" s="245" t="s">
        <v>1047</v>
      </c>
      <c r="C246" s="245">
        <v>1750</v>
      </c>
      <c r="D246" s="245" t="s">
        <v>783</v>
      </c>
      <c r="E246" s="245">
        <v>42</v>
      </c>
      <c r="F246" s="245">
        <v>0</v>
      </c>
      <c r="G246" s="247">
        <v>73500</v>
      </c>
      <c r="H246" s="247">
        <v>0</v>
      </c>
      <c r="I246" s="244">
        <v>41267</v>
      </c>
    </row>
    <row r="247" spans="1:9">
      <c r="A247" s="245" t="s">
        <v>792</v>
      </c>
      <c r="B247" s="245" t="s">
        <v>1053</v>
      </c>
      <c r="C247" s="245">
        <v>1950</v>
      </c>
      <c r="D247" s="245" t="s">
        <v>783</v>
      </c>
      <c r="E247" s="245">
        <v>32</v>
      </c>
      <c r="F247" s="245">
        <v>3</v>
      </c>
      <c r="G247" s="247">
        <v>62400</v>
      </c>
      <c r="H247" s="247">
        <v>5850</v>
      </c>
      <c r="I247" s="244">
        <v>41007</v>
      </c>
    </row>
    <row r="248" spans="1:9">
      <c r="A248" s="245" t="s">
        <v>784</v>
      </c>
      <c r="B248" s="245" t="s">
        <v>1054</v>
      </c>
      <c r="C248" s="245">
        <v>4700</v>
      </c>
      <c r="D248" s="245" t="s">
        <v>783</v>
      </c>
      <c r="E248" s="245">
        <v>43</v>
      </c>
      <c r="F248" s="245">
        <v>0</v>
      </c>
      <c r="G248" s="247">
        <v>202100</v>
      </c>
      <c r="H248" s="247">
        <v>0</v>
      </c>
      <c r="I248" s="244">
        <v>41068</v>
      </c>
    </row>
    <row r="249" spans="1:9">
      <c r="A249" s="245" t="s">
        <v>784</v>
      </c>
      <c r="B249" s="245" t="s">
        <v>1055</v>
      </c>
      <c r="C249" s="245">
        <v>3750</v>
      </c>
      <c r="D249" s="245" t="s">
        <v>783</v>
      </c>
      <c r="E249" s="245">
        <v>40</v>
      </c>
      <c r="F249" s="245">
        <v>0</v>
      </c>
      <c r="G249" s="247">
        <v>150000</v>
      </c>
      <c r="H249" s="247">
        <v>0</v>
      </c>
      <c r="I249" s="244">
        <v>41051</v>
      </c>
    </row>
    <row r="250" spans="1:9">
      <c r="A250" s="245" t="s">
        <v>784</v>
      </c>
      <c r="B250" s="245" t="s">
        <v>1056</v>
      </c>
      <c r="C250" s="245">
        <v>2800</v>
      </c>
      <c r="D250" s="245" t="s">
        <v>783</v>
      </c>
      <c r="E250" s="245">
        <v>38</v>
      </c>
      <c r="F250" s="245">
        <v>3</v>
      </c>
      <c r="G250" s="247">
        <v>106400</v>
      </c>
      <c r="H250" s="247">
        <v>8400</v>
      </c>
      <c r="I250" s="244">
        <v>40914</v>
      </c>
    </row>
    <row r="251" spans="1:9">
      <c r="A251" s="245" t="s">
        <v>784</v>
      </c>
      <c r="B251" s="245" t="s">
        <v>1057</v>
      </c>
      <c r="C251" s="245">
        <v>4450</v>
      </c>
      <c r="D251" s="245" t="s">
        <v>783</v>
      </c>
      <c r="E251" s="245">
        <v>50</v>
      </c>
      <c r="F251" s="245">
        <v>2</v>
      </c>
      <c r="G251" s="247">
        <v>222500</v>
      </c>
      <c r="H251" s="247">
        <v>8900</v>
      </c>
      <c r="I251" s="244">
        <v>41001</v>
      </c>
    </row>
    <row r="252" spans="1:9">
      <c r="A252" s="245" t="s">
        <v>787</v>
      </c>
      <c r="B252" s="245" t="s">
        <v>1050</v>
      </c>
      <c r="C252" s="245">
        <v>1650</v>
      </c>
      <c r="D252" s="245" t="s">
        <v>783</v>
      </c>
      <c r="E252" s="245">
        <v>16</v>
      </c>
      <c r="F252" s="245">
        <v>3</v>
      </c>
      <c r="G252" s="247">
        <v>26400</v>
      </c>
      <c r="H252" s="247">
        <v>4950</v>
      </c>
      <c r="I252" s="244">
        <v>40980</v>
      </c>
    </row>
    <row r="253" spans="1:9">
      <c r="A253" s="245" t="s">
        <v>787</v>
      </c>
      <c r="B253" s="245" t="s">
        <v>1048</v>
      </c>
      <c r="C253" s="245">
        <v>1560</v>
      </c>
      <c r="D253" s="245" t="s">
        <v>783</v>
      </c>
      <c r="E253" s="245">
        <v>40</v>
      </c>
      <c r="F253" s="245">
        <v>4</v>
      </c>
      <c r="G253" s="247">
        <v>62400</v>
      </c>
      <c r="H253" s="247">
        <v>6240</v>
      </c>
      <c r="I253" s="244">
        <v>41115</v>
      </c>
    </row>
    <row r="254" spans="1:9">
      <c r="A254" s="245" t="s">
        <v>787</v>
      </c>
      <c r="B254" s="245" t="s">
        <v>1047</v>
      </c>
      <c r="C254" s="245">
        <v>1200</v>
      </c>
      <c r="D254" s="245" t="s">
        <v>783</v>
      </c>
      <c r="E254" s="245">
        <v>44</v>
      </c>
      <c r="F254" s="245">
        <v>2</v>
      </c>
      <c r="G254" s="247">
        <v>52800</v>
      </c>
      <c r="H254" s="247">
        <v>2400</v>
      </c>
      <c r="I254" s="244">
        <v>41011</v>
      </c>
    </row>
    <row r="255" spans="1:9">
      <c r="A255" s="245" t="s">
        <v>787</v>
      </c>
      <c r="B255" s="245" t="s">
        <v>1046</v>
      </c>
      <c r="C255" s="245">
        <v>900</v>
      </c>
      <c r="D255" s="245" t="s">
        <v>783</v>
      </c>
      <c r="E255" s="245">
        <v>40</v>
      </c>
      <c r="F255" s="245">
        <v>4</v>
      </c>
      <c r="G255" s="247">
        <v>36000</v>
      </c>
      <c r="H255" s="247">
        <v>3600</v>
      </c>
      <c r="I255" s="244">
        <v>40988</v>
      </c>
    </row>
    <row r="256" spans="1:9">
      <c r="A256" s="245" t="s">
        <v>787</v>
      </c>
      <c r="B256" s="245" t="s">
        <v>1049</v>
      </c>
      <c r="C256" s="245">
        <v>2000</v>
      </c>
      <c r="D256" s="245" t="s">
        <v>783</v>
      </c>
      <c r="E256" s="245">
        <v>16</v>
      </c>
      <c r="F256" s="245">
        <v>0</v>
      </c>
      <c r="G256" s="247">
        <v>32000</v>
      </c>
      <c r="H256" s="247">
        <v>0</v>
      </c>
      <c r="I256" s="244">
        <v>40973</v>
      </c>
    </row>
    <row r="257" spans="1:9">
      <c r="A257" s="245" t="s">
        <v>787</v>
      </c>
      <c r="B257" s="245" t="s">
        <v>1051</v>
      </c>
      <c r="C257" s="245">
        <v>2500</v>
      </c>
      <c r="D257" s="245" t="s">
        <v>783</v>
      </c>
      <c r="E257" s="245">
        <v>26</v>
      </c>
      <c r="F257" s="245">
        <v>0</v>
      </c>
      <c r="G257" s="247">
        <v>65000</v>
      </c>
      <c r="H257" s="247">
        <v>0</v>
      </c>
      <c r="I257" s="244">
        <v>40916</v>
      </c>
    </row>
    <row r="258" spans="1:9">
      <c r="A258" s="245" t="s">
        <v>803</v>
      </c>
      <c r="B258" s="245" t="s">
        <v>1050</v>
      </c>
      <c r="C258" s="245">
        <v>1000</v>
      </c>
      <c r="D258" s="245" t="s">
        <v>783</v>
      </c>
      <c r="E258" s="245">
        <v>32</v>
      </c>
      <c r="F258" s="245">
        <v>4</v>
      </c>
      <c r="G258" s="247">
        <v>32000</v>
      </c>
      <c r="H258" s="247">
        <v>4000</v>
      </c>
      <c r="I258" s="244">
        <v>41075</v>
      </c>
    </row>
    <row r="259" spans="1:9">
      <c r="A259" s="245" t="s">
        <v>803</v>
      </c>
      <c r="B259" s="245" t="s">
        <v>1046</v>
      </c>
      <c r="C259" s="245">
        <v>1150</v>
      </c>
      <c r="D259" s="245" t="s">
        <v>783</v>
      </c>
      <c r="E259" s="245">
        <v>48</v>
      </c>
      <c r="F259" s="245">
        <v>2</v>
      </c>
      <c r="G259" s="247">
        <v>55200</v>
      </c>
      <c r="H259" s="247">
        <v>2300</v>
      </c>
      <c r="I259" s="244">
        <v>41157</v>
      </c>
    </row>
    <row r="260" spans="1:9">
      <c r="A260" s="245" t="s">
        <v>803</v>
      </c>
      <c r="B260" s="245" t="s">
        <v>1049</v>
      </c>
      <c r="C260" s="245">
        <v>1200</v>
      </c>
      <c r="D260" s="245" t="s">
        <v>783</v>
      </c>
      <c r="E260" s="245">
        <v>39</v>
      </c>
      <c r="F260" s="245">
        <v>4</v>
      </c>
      <c r="G260" s="247">
        <v>46800</v>
      </c>
      <c r="H260" s="247">
        <v>4800</v>
      </c>
      <c r="I260" s="244">
        <v>41164</v>
      </c>
    </row>
    <row r="261" spans="1:9">
      <c r="A261" s="245" t="s">
        <v>803</v>
      </c>
      <c r="B261" s="245" t="s">
        <v>1053</v>
      </c>
      <c r="C261" s="245">
        <v>1100</v>
      </c>
      <c r="D261" s="245" t="s">
        <v>783</v>
      </c>
      <c r="E261" s="245">
        <v>50</v>
      </c>
      <c r="F261" s="245">
        <v>3</v>
      </c>
      <c r="G261" s="247">
        <v>55000</v>
      </c>
      <c r="H261" s="247">
        <v>3300</v>
      </c>
      <c r="I261" s="244">
        <v>40975</v>
      </c>
    </row>
    <row r="262" spans="1:9">
      <c r="A262" s="245" t="s">
        <v>795</v>
      </c>
      <c r="B262" s="245" t="s">
        <v>1046</v>
      </c>
      <c r="C262" s="245">
        <v>1400</v>
      </c>
      <c r="D262" s="245" t="s">
        <v>799</v>
      </c>
      <c r="E262" s="245">
        <v>46</v>
      </c>
      <c r="F262" s="245">
        <v>4</v>
      </c>
      <c r="G262" s="247">
        <v>64400</v>
      </c>
      <c r="H262" s="247">
        <v>5600</v>
      </c>
      <c r="I262" s="244">
        <v>41054</v>
      </c>
    </row>
    <row r="263" spans="1:9">
      <c r="A263" s="245" t="s">
        <v>806</v>
      </c>
      <c r="B263" s="245" t="s">
        <v>1047</v>
      </c>
      <c r="C263" s="245">
        <v>2100</v>
      </c>
      <c r="D263" s="245" t="s">
        <v>799</v>
      </c>
      <c r="E263" s="245">
        <v>18</v>
      </c>
      <c r="F263" s="245">
        <v>4</v>
      </c>
      <c r="G263" s="247">
        <v>37800</v>
      </c>
      <c r="H263" s="247">
        <v>8400</v>
      </c>
      <c r="I263" s="244">
        <v>41071</v>
      </c>
    </row>
    <row r="264" spans="1:9">
      <c r="A264" s="245" t="s">
        <v>806</v>
      </c>
      <c r="B264" s="245" t="s">
        <v>1048</v>
      </c>
      <c r="C264" s="245">
        <v>1400</v>
      </c>
      <c r="D264" s="245" t="s">
        <v>799</v>
      </c>
      <c r="E264" s="245">
        <v>23</v>
      </c>
      <c r="F264" s="245">
        <v>4</v>
      </c>
      <c r="G264" s="247">
        <v>32200</v>
      </c>
      <c r="H264" s="247">
        <v>5600</v>
      </c>
      <c r="I264" s="244">
        <v>41115</v>
      </c>
    </row>
    <row r="265" spans="1:9">
      <c r="A265" s="245" t="s">
        <v>806</v>
      </c>
      <c r="B265" s="245" t="s">
        <v>1049</v>
      </c>
      <c r="C265" s="245">
        <v>1800</v>
      </c>
      <c r="D265" s="245" t="s">
        <v>799</v>
      </c>
      <c r="E265" s="245">
        <v>48</v>
      </c>
      <c r="F265" s="245">
        <v>4</v>
      </c>
      <c r="G265" s="247">
        <v>86400</v>
      </c>
      <c r="H265" s="247">
        <v>7200</v>
      </c>
      <c r="I265" s="244">
        <v>40992</v>
      </c>
    </row>
    <row r="266" spans="1:9">
      <c r="A266" s="245" t="s">
        <v>806</v>
      </c>
      <c r="B266" s="245" t="s">
        <v>1050</v>
      </c>
      <c r="C266" s="245">
        <v>1700</v>
      </c>
      <c r="D266" s="245" t="s">
        <v>799</v>
      </c>
      <c r="E266" s="245">
        <v>42</v>
      </c>
      <c r="F266" s="245">
        <v>1</v>
      </c>
      <c r="G266" s="247">
        <v>71400</v>
      </c>
      <c r="H266" s="247">
        <v>1700</v>
      </c>
      <c r="I266" s="244">
        <v>40964</v>
      </c>
    </row>
    <row r="267" spans="1:9">
      <c r="A267" s="245" t="s">
        <v>806</v>
      </c>
      <c r="B267" s="245" t="s">
        <v>1051</v>
      </c>
      <c r="C267" s="245">
        <v>1300</v>
      </c>
      <c r="D267" s="245" t="s">
        <v>799</v>
      </c>
      <c r="E267" s="245">
        <v>28</v>
      </c>
      <c r="F267" s="245">
        <v>4</v>
      </c>
      <c r="G267" s="247">
        <v>36400</v>
      </c>
      <c r="H267" s="247">
        <v>5200</v>
      </c>
      <c r="I267" s="244">
        <v>40998</v>
      </c>
    </row>
    <row r="268" spans="1:9">
      <c r="A268" s="245" t="s">
        <v>795</v>
      </c>
      <c r="B268" s="245" t="s">
        <v>1048</v>
      </c>
      <c r="C268" s="245">
        <v>2400</v>
      </c>
      <c r="D268" s="245" t="s">
        <v>799</v>
      </c>
      <c r="E268" s="245">
        <v>22</v>
      </c>
      <c r="F268" s="245">
        <v>2</v>
      </c>
      <c r="G268" s="247">
        <v>52800</v>
      </c>
      <c r="H268" s="247">
        <v>4800</v>
      </c>
      <c r="I268" s="244">
        <v>41079</v>
      </c>
    </row>
    <row r="269" spans="1:9">
      <c r="A269" s="245" t="s">
        <v>795</v>
      </c>
      <c r="B269" s="245" t="s">
        <v>1046</v>
      </c>
      <c r="C269" s="245">
        <v>3200</v>
      </c>
      <c r="D269" s="245" t="s">
        <v>799</v>
      </c>
      <c r="E269" s="245">
        <v>50</v>
      </c>
      <c r="F269" s="245">
        <v>4</v>
      </c>
      <c r="G269" s="247">
        <v>160000</v>
      </c>
      <c r="H269" s="247">
        <v>12800</v>
      </c>
      <c r="I269" s="244">
        <v>41056</v>
      </c>
    </row>
    <row r="270" spans="1:9">
      <c r="A270" s="245" t="s">
        <v>795</v>
      </c>
      <c r="B270" s="245" t="s">
        <v>1049</v>
      </c>
      <c r="C270" s="245">
        <v>1900</v>
      </c>
      <c r="D270" s="245" t="s">
        <v>799</v>
      </c>
      <c r="E270" s="245">
        <v>12</v>
      </c>
      <c r="F270" s="245">
        <v>4</v>
      </c>
      <c r="G270" s="247">
        <v>22800</v>
      </c>
      <c r="H270" s="247">
        <v>7600</v>
      </c>
      <c r="I270" s="244">
        <v>40997</v>
      </c>
    </row>
    <row r="271" spans="1:9">
      <c r="A271" s="245" t="s">
        <v>795</v>
      </c>
      <c r="B271" s="245" t="s">
        <v>1050</v>
      </c>
      <c r="C271" s="245">
        <v>2500</v>
      </c>
      <c r="D271" s="245" t="s">
        <v>799</v>
      </c>
      <c r="E271" s="245">
        <v>49</v>
      </c>
      <c r="F271" s="245">
        <v>2</v>
      </c>
      <c r="G271" s="247">
        <v>122500</v>
      </c>
      <c r="H271" s="247">
        <v>5000</v>
      </c>
      <c r="I271" s="244">
        <v>40923</v>
      </c>
    </row>
    <row r="272" spans="1:9">
      <c r="A272" s="245" t="s">
        <v>795</v>
      </c>
      <c r="B272" s="245" t="s">
        <v>1047</v>
      </c>
      <c r="C272" s="245">
        <v>3200</v>
      </c>
      <c r="D272" s="245" t="s">
        <v>799</v>
      </c>
      <c r="E272" s="245">
        <v>29</v>
      </c>
      <c r="F272" s="245">
        <v>0</v>
      </c>
      <c r="G272" s="247">
        <v>92800</v>
      </c>
      <c r="H272" s="247">
        <v>0</v>
      </c>
      <c r="I272" s="244">
        <v>41256</v>
      </c>
    </row>
    <row r="273" spans="1:9">
      <c r="A273" s="245" t="s">
        <v>795</v>
      </c>
      <c r="B273" s="245" t="s">
        <v>1051</v>
      </c>
      <c r="C273" s="245">
        <v>3300</v>
      </c>
      <c r="D273" s="245" t="s">
        <v>799</v>
      </c>
      <c r="E273" s="245">
        <v>11</v>
      </c>
      <c r="F273" s="245">
        <v>3</v>
      </c>
      <c r="G273" s="247">
        <v>36300</v>
      </c>
      <c r="H273" s="247">
        <v>9900</v>
      </c>
      <c r="I273" s="244">
        <v>41132</v>
      </c>
    </row>
    <row r="274" spans="1:9">
      <c r="A274" s="245" t="s">
        <v>795</v>
      </c>
      <c r="B274" s="245" t="s">
        <v>1053</v>
      </c>
      <c r="C274" s="245">
        <v>5000</v>
      </c>
      <c r="D274" s="245" t="s">
        <v>799</v>
      </c>
      <c r="E274" s="245">
        <v>31</v>
      </c>
      <c r="F274" s="245">
        <v>3</v>
      </c>
      <c r="G274" s="247">
        <v>155000</v>
      </c>
      <c r="H274" s="247">
        <v>15000</v>
      </c>
      <c r="I274" s="244">
        <v>40947</v>
      </c>
    </row>
    <row r="275" spans="1:9">
      <c r="A275" s="245" t="s">
        <v>801</v>
      </c>
      <c r="B275" s="245" t="s">
        <v>1053</v>
      </c>
      <c r="C275" s="245">
        <v>3400</v>
      </c>
      <c r="D275" s="245" t="s">
        <v>799</v>
      </c>
      <c r="E275" s="245">
        <v>17</v>
      </c>
      <c r="F275" s="245">
        <v>2</v>
      </c>
      <c r="G275" s="247">
        <v>57800</v>
      </c>
      <c r="H275" s="247">
        <v>6800</v>
      </c>
      <c r="I275" s="244">
        <v>41024</v>
      </c>
    </row>
    <row r="276" spans="1:9">
      <c r="A276" s="245" t="s">
        <v>801</v>
      </c>
      <c r="B276" s="245" t="s">
        <v>1050</v>
      </c>
      <c r="C276" s="245">
        <v>1600</v>
      </c>
      <c r="D276" s="245" t="s">
        <v>799</v>
      </c>
      <c r="E276" s="245">
        <v>14</v>
      </c>
      <c r="F276" s="245">
        <v>0</v>
      </c>
      <c r="G276" s="247">
        <v>22400</v>
      </c>
      <c r="H276" s="247">
        <v>0</v>
      </c>
      <c r="I276" s="244">
        <v>41183</v>
      </c>
    </row>
    <row r="277" spans="1:9">
      <c r="A277" s="245" t="s">
        <v>801</v>
      </c>
      <c r="B277" s="245" t="s">
        <v>1047</v>
      </c>
      <c r="C277" s="245">
        <v>1250</v>
      </c>
      <c r="D277" s="245" t="s">
        <v>799</v>
      </c>
      <c r="E277" s="245">
        <v>29</v>
      </c>
      <c r="F277" s="245">
        <v>4</v>
      </c>
      <c r="G277" s="247">
        <v>36250</v>
      </c>
      <c r="H277" s="247">
        <v>5000</v>
      </c>
      <c r="I277" s="244">
        <v>41009</v>
      </c>
    </row>
    <row r="278" spans="1:9">
      <c r="A278" s="245" t="s">
        <v>801</v>
      </c>
      <c r="B278" s="245" t="s">
        <v>1051</v>
      </c>
      <c r="C278" s="245">
        <v>2850</v>
      </c>
      <c r="D278" s="245" t="s">
        <v>799</v>
      </c>
      <c r="E278" s="245">
        <v>21</v>
      </c>
      <c r="F278" s="245">
        <v>3</v>
      </c>
      <c r="G278" s="247">
        <v>59850</v>
      </c>
      <c r="H278" s="247">
        <v>8550</v>
      </c>
      <c r="I278" s="244">
        <v>41077</v>
      </c>
    </row>
    <row r="279" spans="1:9">
      <c r="A279" s="245" t="s">
        <v>791</v>
      </c>
      <c r="B279" s="245" t="s">
        <v>1050</v>
      </c>
      <c r="C279" s="245">
        <v>2600</v>
      </c>
      <c r="D279" s="245" t="s">
        <v>799</v>
      </c>
      <c r="E279" s="245">
        <v>17</v>
      </c>
      <c r="F279" s="245">
        <v>2</v>
      </c>
      <c r="G279" s="247">
        <v>44200</v>
      </c>
      <c r="H279" s="247">
        <v>5200</v>
      </c>
      <c r="I279" s="244">
        <v>41073</v>
      </c>
    </row>
    <row r="280" spans="1:9">
      <c r="A280" s="245" t="s">
        <v>791</v>
      </c>
      <c r="B280" s="245" t="s">
        <v>1047</v>
      </c>
      <c r="C280" s="245">
        <v>2700</v>
      </c>
      <c r="D280" s="245" t="s">
        <v>799</v>
      </c>
      <c r="E280" s="245">
        <v>16</v>
      </c>
      <c r="F280" s="245">
        <v>1</v>
      </c>
      <c r="G280" s="247">
        <v>43200</v>
      </c>
      <c r="H280" s="247">
        <v>2700</v>
      </c>
      <c r="I280" s="244">
        <v>41038</v>
      </c>
    </row>
    <row r="281" spans="1:9">
      <c r="A281" s="245" t="s">
        <v>791</v>
      </c>
      <c r="B281" s="245" t="s">
        <v>1051</v>
      </c>
      <c r="C281" s="245">
        <v>2600</v>
      </c>
      <c r="D281" s="245" t="s">
        <v>799</v>
      </c>
      <c r="E281" s="245">
        <v>32</v>
      </c>
      <c r="F281" s="245">
        <v>0</v>
      </c>
      <c r="G281" s="247">
        <v>83200</v>
      </c>
      <c r="H281" s="247">
        <v>0</v>
      </c>
      <c r="I281" s="244">
        <v>41256</v>
      </c>
    </row>
    <row r="282" spans="1:9">
      <c r="A282" s="245" t="s">
        <v>791</v>
      </c>
      <c r="B282" s="245" t="s">
        <v>1048</v>
      </c>
      <c r="C282" s="245">
        <v>2220</v>
      </c>
      <c r="D282" s="245" t="s">
        <v>799</v>
      </c>
      <c r="E282" s="245">
        <v>32</v>
      </c>
      <c r="F282" s="245">
        <v>3</v>
      </c>
      <c r="G282" s="247">
        <v>71040</v>
      </c>
      <c r="H282" s="247">
        <v>6660</v>
      </c>
      <c r="I282" s="244">
        <v>41044</v>
      </c>
    </row>
    <row r="283" spans="1:9">
      <c r="A283" s="245" t="s">
        <v>791</v>
      </c>
      <c r="B283" s="245" t="s">
        <v>1046</v>
      </c>
      <c r="C283" s="245">
        <v>3900</v>
      </c>
      <c r="D283" s="245" t="s">
        <v>799</v>
      </c>
      <c r="E283" s="245">
        <v>41</v>
      </c>
      <c r="F283" s="245">
        <v>0</v>
      </c>
      <c r="G283" s="247">
        <v>159900</v>
      </c>
      <c r="H283" s="247">
        <v>0</v>
      </c>
      <c r="I283" s="244">
        <v>41238</v>
      </c>
    </row>
    <row r="284" spans="1:9">
      <c r="A284" s="245" t="s">
        <v>791</v>
      </c>
      <c r="B284" s="245" t="s">
        <v>1049</v>
      </c>
      <c r="C284" s="245">
        <v>1800</v>
      </c>
      <c r="D284" s="245" t="s">
        <v>799</v>
      </c>
      <c r="E284" s="245">
        <v>46</v>
      </c>
      <c r="F284" s="245">
        <v>1</v>
      </c>
      <c r="G284" s="247">
        <v>82800</v>
      </c>
      <c r="H284" s="247">
        <v>1800</v>
      </c>
      <c r="I284" s="244">
        <v>40927</v>
      </c>
    </row>
    <row r="285" spans="1:9">
      <c r="A285" s="245" t="s">
        <v>781</v>
      </c>
      <c r="B285" s="245" t="s">
        <v>1048</v>
      </c>
      <c r="C285" s="245">
        <v>4550</v>
      </c>
      <c r="D285" s="245" t="s">
        <v>799</v>
      </c>
      <c r="E285" s="245">
        <v>27</v>
      </c>
      <c r="F285" s="245">
        <v>0</v>
      </c>
      <c r="G285" s="247">
        <v>122850</v>
      </c>
      <c r="H285" s="247">
        <v>0</v>
      </c>
      <c r="I285" s="244">
        <v>40976</v>
      </c>
    </row>
    <row r="286" spans="1:9">
      <c r="A286" s="245" t="s">
        <v>781</v>
      </c>
      <c r="B286" s="245" t="s">
        <v>1050</v>
      </c>
      <c r="C286" s="245">
        <v>2900</v>
      </c>
      <c r="D286" s="245" t="s">
        <v>799</v>
      </c>
      <c r="E286" s="245">
        <v>36</v>
      </c>
      <c r="F286" s="245">
        <v>3</v>
      </c>
      <c r="G286" s="247">
        <v>104400</v>
      </c>
      <c r="H286" s="247">
        <v>8700</v>
      </c>
      <c r="I286" s="244">
        <v>41236</v>
      </c>
    </row>
    <row r="287" spans="1:9">
      <c r="A287" s="245" t="s">
        <v>781</v>
      </c>
      <c r="B287" s="245" t="s">
        <v>1051</v>
      </c>
      <c r="C287" s="245">
        <v>4050</v>
      </c>
      <c r="D287" s="245" t="s">
        <v>799</v>
      </c>
      <c r="E287" s="245">
        <v>19</v>
      </c>
      <c r="F287" s="245">
        <v>2</v>
      </c>
      <c r="G287" s="247">
        <v>76950</v>
      </c>
      <c r="H287" s="247">
        <v>8100</v>
      </c>
      <c r="I287" s="244">
        <v>40959</v>
      </c>
    </row>
    <row r="288" spans="1:9">
      <c r="A288" s="245" t="s">
        <v>781</v>
      </c>
      <c r="B288" s="245" t="s">
        <v>1054</v>
      </c>
      <c r="C288" s="245">
        <v>3900</v>
      </c>
      <c r="D288" s="245" t="s">
        <v>799</v>
      </c>
      <c r="E288" s="245">
        <v>27</v>
      </c>
      <c r="F288" s="245">
        <v>3</v>
      </c>
      <c r="G288" s="247">
        <v>105300</v>
      </c>
      <c r="H288" s="247">
        <v>11700</v>
      </c>
      <c r="I288" s="244">
        <v>41020</v>
      </c>
    </row>
    <row r="289" spans="1:9">
      <c r="A289" s="245" t="s">
        <v>781</v>
      </c>
      <c r="B289" s="245" t="s">
        <v>1046</v>
      </c>
      <c r="C289" s="245">
        <v>4200</v>
      </c>
      <c r="D289" s="245" t="s">
        <v>799</v>
      </c>
      <c r="E289" s="245">
        <v>48</v>
      </c>
      <c r="F289" s="245">
        <v>3</v>
      </c>
      <c r="G289" s="247">
        <v>201600</v>
      </c>
      <c r="H289" s="247">
        <v>12600</v>
      </c>
      <c r="I289" s="244">
        <v>41000</v>
      </c>
    </row>
    <row r="290" spans="1:9">
      <c r="A290" s="245" t="s">
        <v>781</v>
      </c>
      <c r="B290" s="245" t="s">
        <v>1049</v>
      </c>
      <c r="C290" s="245">
        <v>4100</v>
      </c>
      <c r="D290" s="245" t="s">
        <v>799</v>
      </c>
      <c r="E290" s="245">
        <v>17</v>
      </c>
      <c r="F290" s="245">
        <v>2</v>
      </c>
      <c r="G290" s="247">
        <v>69700</v>
      </c>
      <c r="H290" s="247">
        <v>8200</v>
      </c>
      <c r="I290" s="244">
        <v>41218</v>
      </c>
    </row>
    <row r="291" spans="1:9">
      <c r="A291" s="245" t="s">
        <v>781</v>
      </c>
      <c r="B291" s="245" t="s">
        <v>1053</v>
      </c>
      <c r="C291" s="245">
        <v>2870</v>
      </c>
      <c r="D291" s="245" t="s">
        <v>799</v>
      </c>
      <c r="E291" s="245">
        <v>31</v>
      </c>
      <c r="F291" s="245">
        <v>3</v>
      </c>
      <c r="G291" s="247">
        <v>88970</v>
      </c>
      <c r="H291" s="247">
        <v>8610</v>
      </c>
      <c r="I291" s="244">
        <v>41131</v>
      </c>
    </row>
    <row r="292" spans="1:9">
      <c r="A292" s="245" t="s">
        <v>804</v>
      </c>
      <c r="B292" s="245" t="s">
        <v>1048</v>
      </c>
      <c r="C292" s="245">
        <v>4590</v>
      </c>
      <c r="D292" s="245" t="s">
        <v>799</v>
      </c>
      <c r="E292" s="245">
        <v>19</v>
      </c>
      <c r="F292" s="245">
        <v>4</v>
      </c>
      <c r="G292" s="247">
        <v>87210</v>
      </c>
      <c r="H292" s="247">
        <v>18360</v>
      </c>
      <c r="I292" s="244">
        <v>41219</v>
      </c>
    </row>
    <row r="293" spans="1:9">
      <c r="A293" s="245" t="s">
        <v>804</v>
      </c>
      <c r="B293" s="245" t="s">
        <v>1050</v>
      </c>
      <c r="C293" s="245">
        <v>5500</v>
      </c>
      <c r="D293" s="245" t="s">
        <v>799</v>
      </c>
      <c r="E293" s="245">
        <v>20</v>
      </c>
      <c r="F293" s="245">
        <v>4</v>
      </c>
      <c r="G293" s="247">
        <v>110000</v>
      </c>
      <c r="H293" s="247">
        <v>22000</v>
      </c>
      <c r="I293" s="244">
        <v>41009</v>
      </c>
    </row>
    <row r="294" spans="1:9">
      <c r="A294" s="245" t="s">
        <v>804</v>
      </c>
      <c r="B294" s="245" t="s">
        <v>1051</v>
      </c>
      <c r="C294" s="245">
        <v>10110</v>
      </c>
      <c r="D294" s="245" t="s">
        <v>799</v>
      </c>
      <c r="E294" s="245">
        <v>39</v>
      </c>
      <c r="F294" s="245">
        <v>4</v>
      </c>
      <c r="G294" s="247">
        <v>394290</v>
      </c>
      <c r="H294" s="247">
        <v>40440</v>
      </c>
      <c r="I294" s="244">
        <v>41022</v>
      </c>
    </row>
    <row r="295" spans="1:9">
      <c r="A295" s="245" t="s">
        <v>804</v>
      </c>
      <c r="B295" s="245" t="s">
        <v>1047</v>
      </c>
      <c r="C295" s="245">
        <v>4550</v>
      </c>
      <c r="D295" s="245" t="s">
        <v>799</v>
      </c>
      <c r="E295" s="245">
        <v>26</v>
      </c>
      <c r="F295" s="245">
        <v>3</v>
      </c>
      <c r="G295" s="247">
        <v>118300</v>
      </c>
      <c r="H295" s="247">
        <v>13650</v>
      </c>
      <c r="I295" s="244">
        <v>41017</v>
      </c>
    </row>
    <row r="296" spans="1:9">
      <c r="A296" s="245" t="s">
        <v>792</v>
      </c>
      <c r="B296" s="245" t="s">
        <v>1046</v>
      </c>
      <c r="C296" s="245">
        <v>900</v>
      </c>
      <c r="D296" s="245" t="s">
        <v>799</v>
      </c>
      <c r="E296" s="245">
        <v>18</v>
      </c>
      <c r="F296" s="245">
        <v>3</v>
      </c>
      <c r="G296" s="247">
        <v>16200</v>
      </c>
      <c r="H296" s="247">
        <v>2700</v>
      </c>
      <c r="I296" s="244">
        <v>41181</v>
      </c>
    </row>
    <row r="297" spans="1:9">
      <c r="A297" s="245" t="s">
        <v>792</v>
      </c>
      <c r="B297" s="245" t="s">
        <v>1050</v>
      </c>
      <c r="C297" s="245">
        <v>1150</v>
      </c>
      <c r="D297" s="245" t="s">
        <v>799</v>
      </c>
      <c r="E297" s="245">
        <v>38</v>
      </c>
      <c r="F297" s="245">
        <v>2</v>
      </c>
      <c r="G297" s="247">
        <v>43700</v>
      </c>
      <c r="H297" s="247">
        <v>2300</v>
      </c>
      <c r="I297" s="244">
        <v>41247</v>
      </c>
    </row>
    <row r="298" spans="1:9">
      <c r="A298" s="245" t="s">
        <v>792</v>
      </c>
      <c r="B298" s="245" t="s">
        <v>1047</v>
      </c>
      <c r="C298" s="245">
        <v>1750</v>
      </c>
      <c r="D298" s="245" t="s">
        <v>799</v>
      </c>
      <c r="E298" s="245">
        <v>45</v>
      </c>
      <c r="F298" s="245">
        <v>3</v>
      </c>
      <c r="G298" s="247">
        <v>78750</v>
      </c>
      <c r="H298" s="247">
        <v>5250</v>
      </c>
      <c r="I298" s="244">
        <v>40937</v>
      </c>
    </row>
    <row r="299" spans="1:9">
      <c r="A299" s="245" t="s">
        <v>792</v>
      </c>
      <c r="B299" s="245" t="s">
        <v>1053</v>
      </c>
      <c r="C299" s="245">
        <v>1980</v>
      </c>
      <c r="D299" s="245" t="s">
        <v>799</v>
      </c>
      <c r="E299" s="245">
        <v>35</v>
      </c>
      <c r="F299" s="245">
        <v>2</v>
      </c>
      <c r="G299" s="247">
        <v>69300</v>
      </c>
      <c r="H299" s="247">
        <v>3960</v>
      </c>
      <c r="I299" s="244">
        <v>41041</v>
      </c>
    </row>
    <row r="300" spans="1:9">
      <c r="A300" s="245" t="s">
        <v>784</v>
      </c>
      <c r="B300" s="245" t="s">
        <v>1054</v>
      </c>
      <c r="C300" s="245">
        <v>4750</v>
      </c>
      <c r="D300" s="245" t="s">
        <v>799</v>
      </c>
      <c r="E300" s="245">
        <v>10</v>
      </c>
      <c r="F300" s="245">
        <v>3</v>
      </c>
      <c r="G300" s="247">
        <v>47500</v>
      </c>
      <c r="H300" s="247">
        <v>14250</v>
      </c>
      <c r="I300" s="244">
        <v>41239</v>
      </c>
    </row>
    <row r="301" spans="1:9">
      <c r="A301" s="245" t="s">
        <v>784</v>
      </c>
      <c r="B301" s="245" t="s">
        <v>1055</v>
      </c>
      <c r="C301" s="245">
        <v>3820</v>
      </c>
      <c r="D301" s="245" t="s">
        <v>799</v>
      </c>
      <c r="E301" s="245">
        <v>20</v>
      </c>
      <c r="F301" s="245">
        <v>0</v>
      </c>
      <c r="G301" s="247">
        <v>76400</v>
      </c>
      <c r="H301" s="247">
        <v>0</v>
      </c>
      <c r="I301" s="244">
        <v>41005</v>
      </c>
    </row>
    <row r="302" spans="1:9">
      <c r="A302" s="245" t="s">
        <v>784</v>
      </c>
      <c r="B302" s="245" t="s">
        <v>1056</v>
      </c>
      <c r="C302" s="245">
        <v>2850</v>
      </c>
      <c r="D302" s="245" t="s">
        <v>799</v>
      </c>
      <c r="E302" s="245">
        <v>11</v>
      </c>
      <c r="F302" s="245">
        <v>0</v>
      </c>
      <c r="G302" s="247">
        <v>31350</v>
      </c>
      <c r="H302" s="247">
        <v>0</v>
      </c>
      <c r="I302" s="244">
        <v>41168</v>
      </c>
    </row>
    <row r="303" spans="1:9">
      <c r="A303" s="245" t="s">
        <v>784</v>
      </c>
      <c r="B303" s="245" t="s">
        <v>1057</v>
      </c>
      <c r="C303" s="245">
        <v>4580</v>
      </c>
      <c r="D303" s="245" t="s">
        <v>799</v>
      </c>
      <c r="E303" s="245">
        <v>44</v>
      </c>
      <c r="F303" s="245">
        <v>3</v>
      </c>
      <c r="G303" s="247">
        <v>201520</v>
      </c>
      <c r="H303" s="247">
        <v>13740</v>
      </c>
      <c r="I303" s="244">
        <v>41216</v>
      </c>
    </row>
    <row r="304" spans="1:9">
      <c r="A304" s="245" t="s">
        <v>787</v>
      </c>
      <c r="B304" s="245" t="s">
        <v>1050</v>
      </c>
      <c r="C304" s="245">
        <v>1700</v>
      </c>
      <c r="D304" s="245" t="s">
        <v>799</v>
      </c>
      <c r="E304" s="245">
        <v>14</v>
      </c>
      <c r="F304" s="245">
        <v>4</v>
      </c>
      <c r="G304" s="247">
        <v>23800</v>
      </c>
      <c r="H304" s="247">
        <v>6800</v>
      </c>
      <c r="I304" s="244">
        <v>41257</v>
      </c>
    </row>
    <row r="305" spans="1:9">
      <c r="A305" s="245" t="s">
        <v>787</v>
      </c>
      <c r="B305" s="245" t="s">
        <v>1048</v>
      </c>
      <c r="C305" s="245">
        <v>1600</v>
      </c>
      <c r="D305" s="245" t="s">
        <v>799</v>
      </c>
      <c r="E305" s="245">
        <v>35</v>
      </c>
      <c r="F305" s="245">
        <v>1</v>
      </c>
      <c r="G305" s="247">
        <v>56000</v>
      </c>
      <c r="H305" s="247">
        <v>1600</v>
      </c>
      <c r="I305" s="244">
        <v>40953</v>
      </c>
    </row>
    <row r="306" spans="1:9">
      <c r="A306" s="245" t="s">
        <v>787</v>
      </c>
      <c r="B306" s="245" t="s">
        <v>1047</v>
      </c>
      <c r="C306" s="245">
        <v>1200</v>
      </c>
      <c r="D306" s="245" t="s">
        <v>799</v>
      </c>
      <c r="E306" s="245">
        <v>10</v>
      </c>
      <c r="F306" s="245">
        <v>1</v>
      </c>
      <c r="G306" s="247">
        <v>12000</v>
      </c>
      <c r="H306" s="247">
        <v>1200</v>
      </c>
      <c r="I306" s="244">
        <v>40940</v>
      </c>
    </row>
    <row r="307" spans="1:9">
      <c r="A307" s="245" t="s">
        <v>787</v>
      </c>
      <c r="B307" s="245" t="s">
        <v>1046</v>
      </c>
      <c r="C307" s="245">
        <v>850</v>
      </c>
      <c r="D307" s="245" t="s">
        <v>799</v>
      </c>
      <c r="E307" s="245">
        <v>26</v>
      </c>
      <c r="F307" s="245">
        <v>0</v>
      </c>
      <c r="G307" s="247">
        <v>22100</v>
      </c>
      <c r="H307" s="247">
        <v>0</v>
      </c>
      <c r="I307" s="244">
        <v>41020</v>
      </c>
    </row>
    <row r="308" spans="1:9">
      <c r="A308" s="245" t="s">
        <v>787</v>
      </c>
      <c r="B308" s="245" t="s">
        <v>1049</v>
      </c>
      <c r="C308" s="245">
        <v>2000</v>
      </c>
      <c r="D308" s="245" t="s">
        <v>799</v>
      </c>
      <c r="E308" s="245">
        <v>26</v>
      </c>
      <c r="F308" s="245">
        <v>4</v>
      </c>
      <c r="G308" s="247">
        <v>52000</v>
      </c>
      <c r="H308" s="247">
        <v>8000</v>
      </c>
      <c r="I308" s="244">
        <v>41193</v>
      </c>
    </row>
    <row r="309" spans="1:9">
      <c r="A309" s="245" t="s">
        <v>787</v>
      </c>
      <c r="B309" s="245" t="s">
        <v>1051</v>
      </c>
      <c r="C309" s="245">
        <v>2500</v>
      </c>
      <c r="D309" s="245" t="s">
        <v>799</v>
      </c>
      <c r="E309" s="245">
        <v>11</v>
      </c>
      <c r="F309" s="245">
        <v>0</v>
      </c>
      <c r="G309" s="247">
        <v>27500</v>
      </c>
      <c r="H309" s="247">
        <v>0</v>
      </c>
      <c r="I309" s="244">
        <v>40971</v>
      </c>
    </row>
    <row r="310" spans="1:9">
      <c r="A310" s="245" t="s">
        <v>803</v>
      </c>
      <c r="B310" s="245" t="s">
        <v>1050</v>
      </c>
      <c r="C310" s="245">
        <v>800</v>
      </c>
      <c r="D310" s="245" t="s">
        <v>799</v>
      </c>
      <c r="E310" s="245">
        <v>12</v>
      </c>
      <c r="F310" s="245">
        <v>2</v>
      </c>
      <c r="G310" s="247">
        <v>9600</v>
      </c>
      <c r="H310" s="247">
        <v>1600</v>
      </c>
      <c r="I310" s="244">
        <v>41095</v>
      </c>
    </row>
    <row r="311" spans="1:9">
      <c r="A311" s="245" t="s">
        <v>803</v>
      </c>
      <c r="B311" s="245" t="s">
        <v>1046</v>
      </c>
      <c r="C311" s="245">
        <v>1200</v>
      </c>
      <c r="D311" s="245" t="s">
        <v>799</v>
      </c>
      <c r="E311" s="245">
        <v>20</v>
      </c>
      <c r="F311" s="245">
        <v>4</v>
      </c>
      <c r="G311" s="247">
        <v>24000</v>
      </c>
      <c r="H311" s="247">
        <v>4800</v>
      </c>
      <c r="I311" s="244">
        <v>41189</v>
      </c>
    </row>
    <row r="312" spans="1:9">
      <c r="A312" s="245" t="s">
        <v>803</v>
      </c>
      <c r="B312" s="245" t="s">
        <v>1049</v>
      </c>
      <c r="C312" s="245">
        <v>1240</v>
      </c>
      <c r="D312" s="245" t="s">
        <v>799</v>
      </c>
      <c r="E312" s="245">
        <v>27</v>
      </c>
      <c r="F312" s="245">
        <v>0</v>
      </c>
      <c r="G312" s="247">
        <v>33480</v>
      </c>
      <c r="H312" s="247">
        <v>0</v>
      </c>
      <c r="I312" s="244">
        <v>40986</v>
      </c>
    </row>
    <row r="313" spans="1:9">
      <c r="A313" s="245" t="s">
        <v>803</v>
      </c>
      <c r="B313" s="245" t="s">
        <v>1053</v>
      </c>
      <c r="C313" s="245">
        <v>1120</v>
      </c>
      <c r="D313" s="245" t="s">
        <v>799</v>
      </c>
      <c r="E313" s="245">
        <v>39</v>
      </c>
      <c r="F313" s="245">
        <v>0</v>
      </c>
      <c r="G313" s="247">
        <v>43680</v>
      </c>
      <c r="H313" s="247">
        <v>0</v>
      </c>
      <c r="I313" s="244">
        <v>41005</v>
      </c>
    </row>
    <row r="314" spans="1:9">
      <c r="A314" s="245" t="s">
        <v>807</v>
      </c>
      <c r="B314" s="245" t="s">
        <v>1046</v>
      </c>
      <c r="C314" s="245">
        <v>1850</v>
      </c>
      <c r="D314" s="245" t="s">
        <v>786</v>
      </c>
      <c r="E314" s="245">
        <v>12</v>
      </c>
      <c r="F314" s="245">
        <v>1</v>
      </c>
      <c r="G314" s="247">
        <v>22200</v>
      </c>
      <c r="H314" s="247">
        <v>1850</v>
      </c>
      <c r="I314" s="244">
        <v>41047</v>
      </c>
    </row>
    <row r="315" spans="1:9">
      <c r="A315" s="245" t="s">
        <v>807</v>
      </c>
      <c r="B315" s="245" t="s">
        <v>1046</v>
      </c>
      <c r="C315" s="245">
        <v>1900</v>
      </c>
      <c r="D315" s="245" t="s">
        <v>789</v>
      </c>
      <c r="E315" s="245">
        <v>10</v>
      </c>
      <c r="F315" s="245">
        <v>1</v>
      </c>
      <c r="G315" s="247">
        <v>19000</v>
      </c>
      <c r="H315" s="247">
        <v>1900</v>
      </c>
      <c r="I315" s="244">
        <v>41141</v>
      </c>
    </row>
    <row r="316" spans="1:9">
      <c r="A316" s="245" t="s">
        <v>807</v>
      </c>
      <c r="B316" s="245" t="s">
        <v>1046</v>
      </c>
      <c r="C316" s="245">
        <v>1800</v>
      </c>
      <c r="D316" s="245" t="s">
        <v>794</v>
      </c>
      <c r="E316" s="245">
        <v>8</v>
      </c>
      <c r="F316" s="245">
        <v>1</v>
      </c>
      <c r="G316" s="247">
        <v>14400</v>
      </c>
      <c r="H316" s="247">
        <v>1800</v>
      </c>
      <c r="I316" s="244">
        <v>41174</v>
      </c>
    </row>
    <row r="317" spans="1:9">
      <c r="A317" s="245" t="s">
        <v>807</v>
      </c>
      <c r="B317" s="245" t="s">
        <v>1046</v>
      </c>
      <c r="C317" s="245">
        <v>1870</v>
      </c>
      <c r="D317" s="245" t="s">
        <v>800</v>
      </c>
      <c r="E317" s="245">
        <v>20</v>
      </c>
      <c r="F317" s="245">
        <v>0</v>
      </c>
      <c r="G317" s="247">
        <v>37400</v>
      </c>
      <c r="H317" s="247">
        <v>0</v>
      </c>
      <c r="I317" s="244">
        <v>41037</v>
      </c>
    </row>
    <row r="318" spans="1:9">
      <c r="A318" s="245" t="s">
        <v>807</v>
      </c>
      <c r="B318" s="245" t="s">
        <v>1046</v>
      </c>
      <c r="C318" s="245">
        <v>1890</v>
      </c>
      <c r="D318" s="245" t="s">
        <v>783</v>
      </c>
      <c r="E318" s="245">
        <v>16</v>
      </c>
      <c r="F318" s="245">
        <v>0</v>
      </c>
      <c r="G318" s="247">
        <v>30240</v>
      </c>
      <c r="H318" s="247">
        <v>0</v>
      </c>
      <c r="I318" s="244">
        <v>41192</v>
      </c>
    </row>
    <row r="319" spans="1:9">
      <c r="A319" s="245" t="s">
        <v>807</v>
      </c>
      <c r="B319" s="245" t="s">
        <v>1046</v>
      </c>
      <c r="C319" s="245">
        <v>1850</v>
      </c>
      <c r="D319" s="245" t="s">
        <v>799</v>
      </c>
      <c r="E319" s="245">
        <v>12</v>
      </c>
      <c r="F319" s="245">
        <v>1</v>
      </c>
      <c r="G319" s="247">
        <v>22200</v>
      </c>
      <c r="H319" s="247">
        <v>1850</v>
      </c>
      <c r="I319" s="244">
        <v>40971</v>
      </c>
    </row>
  </sheetData>
  <phoneticPr fontId="64" type="noConversion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C4328-5B8A-49B2-AF68-5762D7B756A0}">
  <sheetPr>
    <tabColor rgb="FF7030A0"/>
  </sheetPr>
  <dimension ref="A1:O111"/>
  <sheetViews>
    <sheetView showGridLines="0" workbookViewId="0">
      <selection activeCell="B3" sqref="B3"/>
    </sheetView>
  </sheetViews>
  <sheetFormatPr defaultRowHeight="14.25" outlineLevelRow="3"/>
  <cols>
    <col min="1" max="1" width="27.5703125" style="12" bestFit="1" customWidth="1"/>
    <col min="2" max="2" width="24.7109375" style="12" customWidth="1"/>
    <col min="3" max="3" width="10.85546875" style="12" customWidth="1"/>
    <col min="4" max="4" width="9.85546875" style="12" customWidth="1"/>
    <col min="5" max="5" width="14.42578125" style="12" customWidth="1"/>
    <col min="6" max="6" width="10.140625" style="12" customWidth="1"/>
    <col min="7" max="7" width="10.7109375" style="12" customWidth="1"/>
    <col min="8" max="9" width="9.140625" style="12"/>
    <col min="10" max="10" width="14.28515625" style="12" customWidth="1"/>
    <col min="11" max="16384" width="9.140625" style="12"/>
  </cols>
  <sheetData>
    <row r="1" spans="1:15" s="251" customFormat="1" ht="33" customHeight="1">
      <c r="A1" s="248" t="s">
        <v>776</v>
      </c>
      <c r="B1" s="249" t="s">
        <v>816</v>
      </c>
      <c r="C1" s="248" t="s">
        <v>817</v>
      </c>
      <c r="D1" s="248" t="s">
        <v>1058</v>
      </c>
      <c r="E1" s="248" t="s">
        <v>1059</v>
      </c>
      <c r="F1" s="248" t="s">
        <v>1060</v>
      </c>
      <c r="G1" s="248" t="s">
        <v>225</v>
      </c>
      <c r="H1" s="250"/>
      <c r="I1" s="250"/>
      <c r="J1" s="250"/>
      <c r="K1" s="250"/>
      <c r="L1" s="250"/>
      <c r="M1" s="250"/>
      <c r="N1" s="250"/>
      <c r="O1" s="250"/>
    </row>
    <row r="2" spans="1:15" outlineLevel="3">
      <c r="A2" s="252" t="s">
        <v>261</v>
      </c>
      <c r="B2" s="253" t="s">
        <v>1061</v>
      </c>
      <c r="C2" s="252">
        <v>76</v>
      </c>
      <c r="D2" s="252">
        <v>426360</v>
      </c>
      <c r="E2" s="254">
        <v>40209</v>
      </c>
      <c r="F2" s="252">
        <v>487293.61407999991</v>
      </c>
      <c r="G2" s="252">
        <v>60933.614079999912</v>
      </c>
    </row>
    <row r="3" spans="1:15" outlineLevel="2">
      <c r="A3" s="499" t="s">
        <v>1456</v>
      </c>
      <c r="B3" s="253"/>
      <c r="C3" s="252"/>
      <c r="D3" s="252"/>
      <c r="E3" s="254"/>
      <c r="F3" s="252">
        <f>SUBTOTAL(9,F2:F2)</f>
        <v>487293.61407999991</v>
      </c>
      <c r="G3" s="252">
        <f>SUBTOTAL(9,G2:G2)</f>
        <v>60933.614079999912</v>
      </c>
    </row>
    <row r="4" spans="1:15" outlineLevel="1">
      <c r="A4" s="499" t="s">
        <v>1940</v>
      </c>
      <c r="B4" s="253"/>
      <c r="C4" s="252">
        <f>SUBTOTAL(1,C2:C2)</f>
        <v>76</v>
      </c>
      <c r="D4" s="252"/>
      <c r="E4" s="254"/>
      <c r="F4" s="252"/>
      <c r="G4" s="252"/>
    </row>
    <row r="5" spans="1:15" outlineLevel="3">
      <c r="A5" s="252" t="s">
        <v>251</v>
      </c>
      <c r="B5" s="252" t="s">
        <v>1062</v>
      </c>
      <c r="C5" s="252">
        <v>54</v>
      </c>
      <c r="D5" s="252">
        <v>484704</v>
      </c>
      <c r="E5" s="254">
        <v>40209</v>
      </c>
      <c r="F5" s="252">
        <v>560789.91791999992</v>
      </c>
      <c r="G5" s="252">
        <v>76085.91791999992</v>
      </c>
    </row>
    <row r="6" spans="1:15" outlineLevel="2">
      <c r="A6" s="499" t="s">
        <v>1455</v>
      </c>
      <c r="B6" s="252"/>
      <c r="C6" s="252"/>
      <c r="D6" s="252"/>
      <c r="E6" s="254"/>
      <c r="F6" s="252">
        <f>SUBTOTAL(9,F5:F5)</f>
        <v>560789.91791999992</v>
      </c>
      <c r="G6" s="252">
        <f>SUBTOTAL(9,G5:G5)</f>
        <v>76085.91791999992</v>
      </c>
    </row>
    <row r="7" spans="1:15" outlineLevel="1">
      <c r="A7" s="499" t="s">
        <v>1941</v>
      </c>
      <c r="B7" s="252"/>
      <c r="C7" s="252">
        <f>SUBTOTAL(1,C5:C5)</f>
        <v>54</v>
      </c>
      <c r="D7" s="252"/>
      <c r="E7" s="254"/>
      <c r="F7" s="252"/>
      <c r="G7" s="252"/>
    </row>
    <row r="8" spans="1:15" outlineLevel="3">
      <c r="A8" s="252" t="s">
        <v>257</v>
      </c>
      <c r="B8" s="252" t="s">
        <v>1063</v>
      </c>
      <c r="C8" s="252">
        <v>34</v>
      </c>
      <c r="D8" s="252">
        <v>203456</v>
      </c>
      <c r="E8" s="254">
        <v>40209</v>
      </c>
      <c r="F8" s="252">
        <v>241228.85488</v>
      </c>
      <c r="G8" s="252">
        <v>37772.854879999999</v>
      </c>
    </row>
    <row r="9" spans="1:15" outlineLevel="2">
      <c r="A9" s="499" t="s">
        <v>1459</v>
      </c>
      <c r="B9" s="252"/>
      <c r="C9" s="252"/>
      <c r="D9" s="252"/>
      <c r="E9" s="254"/>
      <c r="F9" s="252">
        <f>SUBTOTAL(9,F8:F8)</f>
        <v>241228.85488</v>
      </c>
      <c r="G9" s="252">
        <f>SUBTOTAL(9,G8:G8)</f>
        <v>37772.854879999999</v>
      </c>
    </row>
    <row r="10" spans="1:15" outlineLevel="1">
      <c r="A10" s="499" t="s">
        <v>1942</v>
      </c>
      <c r="B10" s="252"/>
      <c r="C10" s="252">
        <f>SUBTOTAL(1,C8:C8)</f>
        <v>34</v>
      </c>
      <c r="D10" s="252"/>
      <c r="E10" s="254"/>
      <c r="F10" s="252"/>
      <c r="G10" s="252"/>
    </row>
    <row r="11" spans="1:15" outlineLevel="3">
      <c r="A11" s="252" t="s">
        <v>255</v>
      </c>
      <c r="B11" s="253" t="s">
        <v>1064</v>
      </c>
      <c r="C11" s="252">
        <v>34</v>
      </c>
      <c r="D11" s="252">
        <v>286110</v>
      </c>
      <c r="E11" s="254">
        <v>40210</v>
      </c>
      <c r="F11" s="252">
        <v>326896.08448000002</v>
      </c>
      <c r="G11" s="252">
        <v>40786.08448000002</v>
      </c>
      <c r="I11" s="237"/>
    </row>
    <row r="12" spans="1:15" outlineLevel="2">
      <c r="A12" s="499" t="s">
        <v>1457</v>
      </c>
      <c r="B12" s="253"/>
      <c r="C12" s="252"/>
      <c r="D12" s="252"/>
      <c r="E12" s="254"/>
      <c r="F12" s="252">
        <f>SUBTOTAL(9,F11:F11)</f>
        <v>326896.08448000002</v>
      </c>
      <c r="G12" s="252">
        <f>SUBTOTAL(9,G11:G11)</f>
        <v>40786.08448000002</v>
      </c>
      <c r="I12" s="237"/>
    </row>
    <row r="13" spans="1:15" outlineLevel="1">
      <c r="A13" s="499" t="s">
        <v>1943</v>
      </c>
      <c r="B13" s="253"/>
      <c r="C13" s="252">
        <f>SUBTOTAL(1,C11:C11)</f>
        <v>34</v>
      </c>
      <c r="D13" s="252"/>
      <c r="E13" s="254"/>
      <c r="F13" s="252"/>
      <c r="G13" s="252"/>
      <c r="I13" s="237"/>
    </row>
    <row r="14" spans="1:15" outlineLevel="3">
      <c r="A14" s="252" t="s">
        <v>263</v>
      </c>
      <c r="B14" s="253" t="s">
        <v>1065</v>
      </c>
      <c r="C14" s="252">
        <v>45</v>
      </c>
      <c r="D14" s="252">
        <v>420750</v>
      </c>
      <c r="E14" s="254">
        <v>40209</v>
      </c>
      <c r="F14" s="252">
        <v>481751.87399999995</v>
      </c>
      <c r="G14" s="252">
        <v>61001.873999999953</v>
      </c>
    </row>
    <row r="15" spans="1:15" outlineLevel="2">
      <c r="A15" s="499" t="s">
        <v>1461</v>
      </c>
      <c r="B15" s="253"/>
      <c r="C15" s="252"/>
      <c r="D15" s="252"/>
      <c r="E15" s="254"/>
      <c r="F15" s="252">
        <f>SUBTOTAL(9,F14:F14)</f>
        <v>481751.87399999995</v>
      </c>
      <c r="G15" s="252">
        <f>SUBTOTAL(9,G14:G14)</f>
        <v>61001.873999999953</v>
      </c>
    </row>
    <row r="16" spans="1:15" outlineLevel="1">
      <c r="A16" s="499" t="s">
        <v>1944</v>
      </c>
      <c r="B16" s="253"/>
      <c r="C16" s="252">
        <f>SUBTOTAL(1,C14:C14)</f>
        <v>45</v>
      </c>
      <c r="D16" s="252"/>
      <c r="E16" s="254"/>
      <c r="F16" s="252"/>
      <c r="G16" s="252"/>
    </row>
    <row r="17" spans="1:7" outlineLevel="3">
      <c r="A17" s="252" t="s">
        <v>253</v>
      </c>
      <c r="B17" s="252" t="s">
        <v>1066</v>
      </c>
      <c r="C17" s="252">
        <v>25</v>
      </c>
      <c r="D17" s="252">
        <v>135575</v>
      </c>
      <c r="E17" s="254">
        <v>40210</v>
      </c>
      <c r="F17" s="252">
        <v>160093.10999999999</v>
      </c>
      <c r="G17" s="252">
        <v>24518.11</v>
      </c>
    </row>
    <row r="18" spans="1:7" outlineLevel="2">
      <c r="A18" s="499" t="s">
        <v>1462</v>
      </c>
      <c r="B18" s="252"/>
      <c r="C18" s="252"/>
      <c r="D18" s="252"/>
      <c r="E18" s="254"/>
      <c r="F18" s="252">
        <f>SUBTOTAL(9,F17:F17)</f>
        <v>160093.10999999999</v>
      </c>
      <c r="G18" s="252">
        <f>SUBTOTAL(9,G17:G17)</f>
        <v>24518.11</v>
      </c>
    </row>
    <row r="19" spans="1:7" outlineLevel="1">
      <c r="A19" s="499" t="s">
        <v>1945</v>
      </c>
      <c r="B19" s="252"/>
      <c r="C19" s="252">
        <f>SUBTOTAL(1,C17:C17)</f>
        <v>25</v>
      </c>
      <c r="D19" s="252"/>
      <c r="E19" s="254"/>
      <c r="F19" s="252"/>
      <c r="G19" s="252"/>
    </row>
    <row r="20" spans="1:7" outlineLevel="3">
      <c r="A20" s="252" t="s">
        <v>259</v>
      </c>
      <c r="B20" s="252" t="s">
        <v>1067</v>
      </c>
      <c r="C20" s="252">
        <v>34</v>
      </c>
      <c r="D20" s="252">
        <v>247962</v>
      </c>
      <c r="E20" s="254">
        <v>40209</v>
      </c>
      <c r="F20" s="252">
        <v>287322.25673999998</v>
      </c>
      <c r="G20" s="252">
        <v>39360.256739999983</v>
      </c>
    </row>
    <row r="21" spans="1:7" outlineLevel="2">
      <c r="A21" s="499" t="s">
        <v>1458</v>
      </c>
      <c r="B21" s="252"/>
      <c r="C21" s="252"/>
      <c r="D21" s="252"/>
      <c r="E21" s="254"/>
      <c r="F21" s="252">
        <f>SUBTOTAL(9,F20:F20)</f>
        <v>287322.25673999998</v>
      </c>
      <c r="G21" s="252">
        <f>SUBTOTAL(9,G20:G20)</f>
        <v>39360.256739999983</v>
      </c>
    </row>
    <row r="22" spans="1:7" outlineLevel="1">
      <c r="A22" s="499" t="s">
        <v>1946</v>
      </c>
      <c r="B22" s="252"/>
      <c r="C22" s="252">
        <f>SUBTOTAL(1,C20:C20)</f>
        <v>34</v>
      </c>
      <c r="D22" s="252"/>
      <c r="E22" s="254"/>
      <c r="F22" s="252"/>
      <c r="G22" s="252"/>
    </row>
    <row r="23" spans="1:7" outlineLevel="3">
      <c r="A23" s="252" t="s">
        <v>264</v>
      </c>
      <c r="B23" s="252" t="s">
        <v>1068</v>
      </c>
      <c r="C23" s="252">
        <v>36</v>
      </c>
      <c r="D23" s="252">
        <v>336600</v>
      </c>
      <c r="E23" s="254">
        <v>40209</v>
      </c>
      <c r="F23" s="252">
        <v>390022.29863999999</v>
      </c>
      <c r="G23" s="252">
        <v>53422.298639999994</v>
      </c>
    </row>
    <row r="24" spans="1:7" outlineLevel="2">
      <c r="A24" s="499" t="s">
        <v>1460</v>
      </c>
      <c r="B24" s="252"/>
      <c r="C24" s="252"/>
      <c r="D24" s="252"/>
      <c r="E24" s="254"/>
      <c r="F24" s="252">
        <f>SUBTOTAL(9,F23:F23)</f>
        <v>390022.29863999999</v>
      </c>
      <c r="G24" s="252">
        <f>SUBTOTAL(9,G23:G23)</f>
        <v>53422.298639999994</v>
      </c>
    </row>
    <row r="25" spans="1:7" outlineLevel="1">
      <c r="A25" s="499" t="s">
        <v>1947</v>
      </c>
      <c r="B25" s="252"/>
      <c r="C25" s="252">
        <f>SUBTOTAL(1,C23:C23)</f>
        <v>36</v>
      </c>
      <c r="D25" s="252"/>
      <c r="E25" s="254"/>
      <c r="F25" s="252"/>
      <c r="G25" s="252"/>
    </row>
    <row r="26" spans="1:7" outlineLevel="3">
      <c r="A26" s="252" t="s">
        <v>261</v>
      </c>
      <c r="B26" s="253" t="s">
        <v>1061</v>
      </c>
      <c r="C26" s="252">
        <v>54</v>
      </c>
      <c r="D26" s="252">
        <v>282744</v>
      </c>
      <c r="E26" s="254">
        <v>40209</v>
      </c>
      <c r="F26" s="252">
        <v>335419.75745999994</v>
      </c>
      <c r="G26" s="252">
        <v>52675.757459999935</v>
      </c>
    </row>
    <row r="27" spans="1:7" outlineLevel="2">
      <c r="A27" s="499" t="s">
        <v>1456</v>
      </c>
      <c r="B27" s="253"/>
      <c r="C27" s="252"/>
      <c r="D27" s="252"/>
      <c r="E27" s="254"/>
      <c r="F27" s="252">
        <f>SUBTOTAL(9,F26:F26)</f>
        <v>335419.75745999994</v>
      </c>
      <c r="G27" s="252">
        <f>SUBTOTAL(9,G26:G26)</f>
        <v>52675.757459999935</v>
      </c>
    </row>
    <row r="28" spans="1:7" outlineLevel="1">
      <c r="A28" s="499" t="s">
        <v>1940</v>
      </c>
      <c r="B28" s="253"/>
      <c r="C28" s="252">
        <f>SUBTOTAL(1,C26:C26)</f>
        <v>54</v>
      </c>
      <c r="D28" s="252"/>
      <c r="E28" s="254"/>
      <c r="F28" s="252"/>
      <c r="G28" s="252"/>
    </row>
    <row r="29" spans="1:7" outlineLevel="3">
      <c r="A29" s="252" t="s">
        <v>251</v>
      </c>
      <c r="B29" s="252" t="s">
        <v>1062</v>
      </c>
      <c r="C29" s="252">
        <v>54</v>
      </c>
      <c r="D29" s="252">
        <v>282744</v>
      </c>
      <c r="E29" s="254">
        <v>40209</v>
      </c>
      <c r="F29" s="252">
        <v>335419.75745999994</v>
      </c>
      <c r="G29" s="252">
        <v>52675.757459999935</v>
      </c>
    </row>
    <row r="30" spans="1:7" outlineLevel="2">
      <c r="A30" s="499" t="s">
        <v>1455</v>
      </c>
      <c r="B30" s="252"/>
      <c r="C30" s="252"/>
      <c r="D30" s="252"/>
      <c r="E30" s="254"/>
      <c r="F30" s="252">
        <f>SUBTOTAL(9,F29:F29)</f>
        <v>335419.75745999994</v>
      </c>
      <c r="G30" s="252">
        <f>SUBTOTAL(9,G29:G29)</f>
        <v>52675.757459999935</v>
      </c>
    </row>
    <row r="31" spans="1:7" outlineLevel="1">
      <c r="A31" s="499" t="s">
        <v>1941</v>
      </c>
      <c r="B31" s="252"/>
      <c r="C31" s="252">
        <f>SUBTOTAL(1,C29:C29)</f>
        <v>54</v>
      </c>
      <c r="D31" s="252"/>
      <c r="E31" s="254"/>
      <c r="F31" s="252"/>
      <c r="G31" s="252"/>
    </row>
    <row r="32" spans="1:7" outlineLevel="3">
      <c r="A32" s="252" t="s">
        <v>257</v>
      </c>
      <c r="B32" s="252" t="s">
        <v>1063</v>
      </c>
      <c r="C32" s="252">
        <v>67</v>
      </c>
      <c r="D32" s="252">
        <v>338283</v>
      </c>
      <c r="E32" s="254">
        <v>40210</v>
      </c>
      <c r="F32" s="252">
        <v>382809.61712500005</v>
      </c>
      <c r="G32" s="252">
        <v>44526.617125000048</v>
      </c>
    </row>
    <row r="33" spans="1:7" outlineLevel="2">
      <c r="A33" s="499" t="s">
        <v>1459</v>
      </c>
      <c r="B33" s="252"/>
      <c r="C33" s="252"/>
      <c r="D33" s="252"/>
      <c r="E33" s="254"/>
      <c r="F33" s="252">
        <f>SUBTOTAL(9,F32:F32)</f>
        <v>382809.61712500005</v>
      </c>
      <c r="G33" s="252">
        <f>SUBTOTAL(9,G32:G32)</f>
        <v>44526.617125000048</v>
      </c>
    </row>
    <row r="34" spans="1:7" outlineLevel="1">
      <c r="A34" s="499" t="s">
        <v>1942</v>
      </c>
      <c r="B34" s="252"/>
      <c r="C34" s="252">
        <f>SUBTOTAL(1,C32:C32)</f>
        <v>67</v>
      </c>
      <c r="D34" s="252"/>
      <c r="E34" s="254"/>
      <c r="F34" s="252"/>
      <c r="G34" s="252"/>
    </row>
    <row r="35" spans="1:7" outlineLevel="3">
      <c r="A35" s="252" t="s">
        <v>255</v>
      </c>
      <c r="B35" s="253" t="s">
        <v>1064</v>
      </c>
      <c r="C35" s="252">
        <v>32</v>
      </c>
      <c r="D35" s="252">
        <v>233376</v>
      </c>
      <c r="E35" s="254">
        <v>40210</v>
      </c>
      <c r="F35" s="252">
        <v>263996.51199999999</v>
      </c>
      <c r="G35" s="252">
        <v>30620.511999999988</v>
      </c>
    </row>
    <row r="36" spans="1:7" outlineLevel="2">
      <c r="A36" s="499" t="s">
        <v>1457</v>
      </c>
      <c r="B36" s="253"/>
      <c r="C36" s="252"/>
      <c r="D36" s="252"/>
      <c r="E36" s="254"/>
      <c r="F36" s="252">
        <f>SUBTOTAL(9,F35:F35)</f>
        <v>263996.51199999999</v>
      </c>
      <c r="G36" s="252">
        <f>SUBTOTAL(9,G35:G35)</f>
        <v>30620.511999999988</v>
      </c>
    </row>
    <row r="37" spans="1:7" outlineLevel="1">
      <c r="A37" s="499" t="s">
        <v>1943</v>
      </c>
      <c r="B37" s="253"/>
      <c r="C37" s="252">
        <f>SUBTOTAL(1,C35:C35)</f>
        <v>32</v>
      </c>
      <c r="D37" s="252"/>
      <c r="E37" s="254"/>
      <c r="F37" s="252"/>
      <c r="G37" s="252"/>
    </row>
    <row r="38" spans="1:7" outlineLevel="3">
      <c r="A38" s="252" t="s">
        <v>263</v>
      </c>
      <c r="B38" s="253" t="s">
        <v>1065</v>
      </c>
      <c r="C38" s="252">
        <v>67</v>
      </c>
      <c r="D38" s="252">
        <v>538747</v>
      </c>
      <c r="E38" s="254">
        <v>40210</v>
      </c>
      <c r="F38" s="252">
        <v>624322.2980849999</v>
      </c>
      <c r="G38" s="252">
        <v>85575.2980849999</v>
      </c>
    </row>
    <row r="39" spans="1:7" outlineLevel="2">
      <c r="A39" s="499" t="s">
        <v>1461</v>
      </c>
      <c r="B39" s="253"/>
      <c r="C39" s="252"/>
      <c r="D39" s="252"/>
      <c r="E39" s="254"/>
      <c r="F39" s="252">
        <f>SUBTOTAL(9,F38:F38)</f>
        <v>624322.2980849999</v>
      </c>
      <c r="G39" s="252">
        <f>SUBTOTAL(9,G38:G38)</f>
        <v>85575.2980849999</v>
      </c>
    </row>
    <row r="40" spans="1:7" outlineLevel="1">
      <c r="A40" s="499" t="s">
        <v>1944</v>
      </c>
      <c r="B40" s="253"/>
      <c r="C40" s="252">
        <f>SUBTOTAL(1,C38:C38)</f>
        <v>67</v>
      </c>
      <c r="D40" s="252"/>
      <c r="E40" s="254"/>
      <c r="F40" s="252"/>
      <c r="G40" s="252"/>
    </row>
    <row r="41" spans="1:7" outlineLevel="3">
      <c r="A41" s="252" t="s">
        <v>253</v>
      </c>
      <c r="B41" s="252" t="s">
        <v>1066</v>
      </c>
      <c r="C41" s="252">
        <v>25</v>
      </c>
      <c r="D41" s="252">
        <v>163625</v>
      </c>
      <c r="E41" s="254">
        <v>40210</v>
      </c>
      <c r="F41" s="252">
        <v>189299.47500000003</v>
      </c>
      <c r="G41" s="252">
        <v>25674.475000000035</v>
      </c>
    </row>
    <row r="42" spans="1:7" outlineLevel="2">
      <c r="A42" s="499" t="s">
        <v>1462</v>
      </c>
      <c r="B42" s="252"/>
      <c r="C42" s="252"/>
      <c r="D42" s="252"/>
      <c r="E42" s="254"/>
      <c r="F42" s="252">
        <f>SUBTOTAL(9,F41:F41)</f>
        <v>189299.47500000003</v>
      </c>
      <c r="G42" s="252">
        <f>SUBTOTAL(9,G41:G41)</f>
        <v>25674.475000000035</v>
      </c>
    </row>
    <row r="43" spans="1:7" outlineLevel="1">
      <c r="A43" s="499" t="s">
        <v>1945</v>
      </c>
      <c r="B43" s="252"/>
      <c r="C43" s="252">
        <f>SUBTOTAL(1,C41:C41)</f>
        <v>25</v>
      </c>
      <c r="D43" s="252"/>
      <c r="E43" s="254"/>
      <c r="F43" s="252"/>
      <c r="G43" s="252"/>
    </row>
    <row r="44" spans="1:7" outlineLevel="3">
      <c r="A44" s="252" t="s">
        <v>259</v>
      </c>
      <c r="B44" s="252" t="s">
        <v>1067</v>
      </c>
      <c r="C44" s="252">
        <v>67</v>
      </c>
      <c r="D44" s="252">
        <v>451044</v>
      </c>
      <c r="E44" s="254">
        <v>40211</v>
      </c>
      <c r="F44" s="252">
        <v>524019.61743999994</v>
      </c>
      <c r="G44" s="252">
        <v>72975.617439999944</v>
      </c>
    </row>
    <row r="45" spans="1:7" outlineLevel="2">
      <c r="A45" s="499" t="s">
        <v>1458</v>
      </c>
      <c r="B45" s="252"/>
      <c r="C45" s="252"/>
      <c r="D45" s="252"/>
      <c r="E45" s="254"/>
      <c r="F45" s="252">
        <f>SUBTOTAL(9,F44:F44)</f>
        <v>524019.61743999994</v>
      </c>
      <c r="G45" s="252">
        <f>SUBTOTAL(9,G44:G44)</f>
        <v>72975.617439999944</v>
      </c>
    </row>
    <row r="46" spans="1:7" outlineLevel="1">
      <c r="A46" s="499" t="s">
        <v>1946</v>
      </c>
      <c r="B46" s="252"/>
      <c r="C46" s="252">
        <f>SUBTOTAL(1,C44:C44)</f>
        <v>67</v>
      </c>
      <c r="D46" s="252"/>
      <c r="E46" s="254"/>
      <c r="F46" s="252"/>
      <c r="G46" s="252"/>
    </row>
    <row r="47" spans="1:7" outlineLevel="3">
      <c r="A47" s="252" t="s">
        <v>264</v>
      </c>
      <c r="B47" s="252" t="s">
        <v>1068</v>
      </c>
      <c r="C47" s="252">
        <v>45</v>
      </c>
      <c r="D47" s="252">
        <v>336600</v>
      </c>
      <c r="E47" s="254">
        <v>40211</v>
      </c>
      <c r="F47" s="252">
        <v>380568.94200000004</v>
      </c>
      <c r="G47" s="252">
        <v>43968.942000000039</v>
      </c>
    </row>
    <row r="48" spans="1:7" outlineLevel="2">
      <c r="A48" s="499" t="s">
        <v>1460</v>
      </c>
      <c r="B48" s="252"/>
      <c r="C48" s="252"/>
      <c r="D48" s="252"/>
      <c r="E48" s="254"/>
      <c r="F48" s="252">
        <f>SUBTOTAL(9,F47:F47)</f>
        <v>380568.94200000004</v>
      </c>
      <c r="G48" s="252">
        <f>SUBTOTAL(9,G47:G47)</f>
        <v>43968.942000000039</v>
      </c>
    </row>
    <row r="49" spans="1:7" outlineLevel="1">
      <c r="A49" s="499" t="s">
        <v>1947</v>
      </c>
      <c r="B49" s="252"/>
      <c r="C49" s="252">
        <f>SUBTOTAL(1,C47:C47)</f>
        <v>45</v>
      </c>
      <c r="D49" s="252"/>
      <c r="E49" s="254"/>
      <c r="F49" s="252"/>
      <c r="G49" s="252"/>
    </row>
    <row r="50" spans="1:7" outlineLevel="3">
      <c r="A50" s="252" t="s">
        <v>261</v>
      </c>
      <c r="B50" s="253" t="s">
        <v>1061</v>
      </c>
      <c r="C50" s="252">
        <v>45</v>
      </c>
      <c r="D50" s="252">
        <v>328185</v>
      </c>
      <c r="E50" s="254">
        <v>40211</v>
      </c>
      <c r="F50" s="252">
        <v>368693.20800000004</v>
      </c>
      <c r="G50" s="252">
        <v>40508.208000000042</v>
      </c>
    </row>
    <row r="51" spans="1:7" outlineLevel="2">
      <c r="A51" s="499" t="s">
        <v>1456</v>
      </c>
      <c r="B51" s="253"/>
      <c r="C51" s="252"/>
      <c r="D51" s="252"/>
      <c r="E51" s="254"/>
      <c r="F51" s="252">
        <f>SUBTOTAL(9,F50:F50)</f>
        <v>368693.20800000004</v>
      </c>
      <c r="G51" s="252">
        <f>SUBTOTAL(9,G50:G50)</f>
        <v>40508.208000000042</v>
      </c>
    </row>
    <row r="52" spans="1:7" outlineLevel="1">
      <c r="A52" s="499" t="s">
        <v>1940</v>
      </c>
      <c r="B52" s="253"/>
      <c r="C52" s="252">
        <f>SUBTOTAL(1,C50:C50)</f>
        <v>45</v>
      </c>
      <c r="D52" s="252"/>
      <c r="E52" s="254"/>
      <c r="F52" s="252"/>
      <c r="G52" s="252"/>
    </row>
    <row r="53" spans="1:7" outlineLevel="3">
      <c r="A53" s="252" t="s">
        <v>251</v>
      </c>
      <c r="B53" s="252" t="s">
        <v>1062</v>
      </c>
      <c r="C53" s="252">
        <v>26</v>
      </c>
      <c r="D53" s="252">
        <v>243100</v>
      </c>
      <c r="E53" s="254">
        <v>40211</v>
      </c>
      <c r="F53" s="252">
        <v>276576.19391999999</v>
      </c>
      <c r="G53" s="252">
        <v>33476.193919999991</v>
      </c>
    </row>
    <row r="54" spans="1:7" outlineLevel="2">
      <c r="A54" s="499" t="s">
        <v>1455</v>
      </c>
      <c r="B54" s="252"/>
      <c r="C54" s="252"/>
      <c r="D54" s="252"/>
      <c r="E54" s="254"/>
      <c r="F54" s="252">
        <f>SUBTOTAL(9,F53:F53)</f>
        <v>276576.19391999999</v>
      </c>
      <c r="G54" s="252">
        <f>SUBTOTAL(9,G53:G53)</f>
        <v>33476.193919999991</v>
      </c>
    </row>
    <row r="55" spans="1:7" outlineLevel="1">
      <c r="A55" s="499" t="s">
        <v>1941</v>
      </c>
      <c r="B55" s="252"/>
      <c r="C55" s="252">
        <f>SUBTOTAL(1,C53:C53)</f>
        <v>26</v>
      </c>
      <c r="D55" s="252"/>
      <c r="E55" s="254"/>
      <c r="F55" s="252"/>
      <c r="G55" s="252"/>
    </row>
    <row r="56" spans="1:7" outlineLevel="3">
      <c r="A56" s="252" t="s">
        <v>257</v>
      </c>
      <c r="B56" s="252" t="s">
        <v>1063</v>
      </c>
      <c r="C56" s="252">
        <v>56</v>
      </c>
      <c r="D56" s="252">
        <v>366520</v>
      </c>
      <c r="E56" s="254">
        <v>40210</v>
      </c>
      <c r="F56" s="252">
        <v>424740.90623999998</v>
      </c>
      <c r="G56" s="252">
        <v>58220.906239999982</v>
      </c>
    </row>
    <row r="57" spans="1:7" outlineLevel="2">
      <c r="A57" s="499" t="s">
        <v>1459</v>
      </c>
      <c r="B57" s="252"/>
      <c r="C57" s="252"/>
      <c r="D57" s="252"/>
      <c r="E57" s="254"/>
      <c r="F57" s="252">
        <f>SUBTOTAL(9,F56:F56)</f>
        <v>424740.90623999998</v>
      </c>
      <c r="G57" s="252">
        <f>SUBTOTAL(9,G56:G56)</f>
        <v>58220.906239999982</v>
      </c>
    </row>
    <row r="58" spans="1:7" outlineLevel="1">
      <c r="A58" s="499" t="s">
        <v>1942</v>
      </c>
      <c r="B58" s="252"/>
      <c r="C58" s="252">
        <f>SUBTOTAL(1,C56:C56)</f>
        <v>56</v>
      </c>
      <c r="D58" s="252"/>
      <c r="E58" s="254"/>
      <c r="F58" s="252"/>
      <c r="G58" s="252"/>
    </row>
    <row r="59" spans="1:7" outlineLevel="3">
      <c r="A59" s="252" t="s">
        <v>255</v>
      </c>
      <c r="B59" s="253" t="s">
        <v>1064</v>
      </c>
      <c r="C59" s="252">
        <v>32</v>
      </c>
      <c r="D59" s="252">
        <v>215424</v>
      </c>
      <c r="E59" s="254">
        <v>40210</v>
      </c>
      <c r="F59" s="252">
        <v>246129.62303999998</v>
      </c>
      <c r="G59" s="252">
        <v>30705.623039999977</v>
      </c>
    </row>
    <row r="60" spans="1:7" outlineLevel="2">
      <c r="A60" s="499" t="s">
        <v>1457</v>
      </c>
      <c r="B60" s="253"/>
      <c r="C60" s="252"/>
      <c r="D60" s="252"/>
      <c r="E60" s="254"/>
      <c r="F60" s="252">
        <f>SUBTOTAL(9,F59:F59)</f>
        <v>246129.62303999998</v>
      </c>
      <c r="G60" s="252">
        <f>SUBTOTAL(9,G59:G59)</f>
        <v>30705.623039999977</v>
      </c>
    </row>
    <row r="61" spans="1:7" outlineLevel="1">
      <c r="A61" s="499" t="s">
        <v>1943</v>
      </c>
      <c r="B61" s="253"/>
      <c r="C61" s="252">
        <f>SUBTOTAL(1,C59:C59)</f>
        <v>32</v>
      </c>
      <c r="D61" s="252"/>
      <c r="E61" s="254"/>
      <c r="F61" s="252"/>
      <c r="G61" s="252"/>
    </row>
    <row r="62" spans="1:7" outlineLevel="3">
      <c r="A62" s="252" t="s">
        <v>263</v>
      </c>
      <c r="B62" s="253" t="s">
        <v>1065</v>
      </c>
      <c r="C62" s="252">
        <v>34</v>
      </c>
      <c r="D62" s="252">
        <v>267036</v>
      </c>
      <c r="E62" s="254">
        <v>40210</v>
      </c>
      <c r="F62" s="252">
        <v>309421.39313999994</v>
      </c>
      <c r="G62" s="252">
        <v>42385.393139999942</v>
      </c>
    </row>
    <row r="63" spans="1:7" outlineLevel="2">
      <c r="A63" s="499" t="s">
        <v>1461</v>
      </c>
      <c r="B63" s="253"/>
      <c r="C63" s="252"/>
      <c r="D63" s="252"/>
      <c r="E63" s="254"/>
      <c r="F63" s="252">
        <f>SUBTOTAL(9,F62:F62)</f>
        <v>309421.39313999994</v>
      </c>
      <c r="G63" s="252">
        <f>SUBTOTAL(9,G62:G62)</f>
        <v>42385.393139999942</v>
      </c>
    </row>
    <row r="64" spans="1:7" outlineLevel="1">
      <c r="A64" s="499" t="s">
        <v>1944</v>
      </c>
      <c r="B64" s="253"/>
      <c r="C64" s="252">
        <f>SUBTOTAL(1,C62:C62)</f>
        <v>34</v>
      </c>
      <c r="D64" s="252"/>
      <c r="E64" s="254"/>
      <c r="F64" s="252"/>
      <c r="G64" s="252"/>
    </row>
    <row r="65" spans="1:7" outlineLevel="3">
      <c r="A65" s="252" t="s">
        <v>253</v>
      </c>
      <c r="B65" s="252" t="s">
        <v>1066</v>
      </c>
      <c r="C65" s="252">
        <v>65</v>
      </c>
      <c r="D65" s="252">
        <v>559130</v>
      </c>
      <c r="E65" s="254">
        <v>40210</v>
      </c>
      <c r="F65" s="252">
        <v>647930.39512499992</v>
      </c>
      <c r="G65" s="252">
        <v>88800.395124999923</v>
      </c>
    </row>
    <row r="66" spans="1:7" outlineLevel="2">
      <c r="A66" s="499" t="s">
        <v>1462</v>
      </c>
      <c r="B66" s="252"/>
      <c r="C66" s="252"/>
      <c r="D66" s="252"/>
      <c r="E66" s="254"/>
      <c r="F66" s="252">
        <f>SUBTOTAL(9,F65:F65)</f>
        <v>647930.39512499992</v>
      </c>
      <c r="G66" s="252">
        <f>SUBTOTAL(9,G65:G65)</f>
        <v>88800.395124999923</v>
      </c>
    </row>
    <row r="67" spans="1:7" outlineLevel="1">
      <c r="A67" s="499" t="s">
        <v>1945</v>
      </c>
      <c r="B67" s="252"/>
      <c r="C67" s="252">
        <f>SUBTOTAL(1,C65:C65)</f>
        <v>65</v>
      </c>
      <c r="D67" s="252"/>
      <c r="E67" s="254"/>
      <c r="F67" s="252"/>
      <c r="G67" s="252"/>
    </row>
    <row r="68" spans="1:7" outlineLevel="3">
      <c r="A68" s="252" t="s">
        <v>259</v>
      </c>
      <c r="B68" s="252" t="s">
        <v>1067</v>
      </c>
      <c r="C68" s="252">
        <v>34</v>
      </c>
      <c r="D68" s="252">
        <v>190740</v>
      </c>
      <c r="E68" s="254">
        <v>40211</v>
      </c>
      <c r="F68" s="252">
        <v>217945.39648000002</v>
      </c>
      <c r="G68" s="252">
        <v>27205.396480000025</v>
      </c>
    </row>
    <row r="69" spans="1:7" outlineLevel="2">
      <c r="A69" s="499" t="s">
        <v>1458</v>
      </c>
      <c r="B69" s="252"/>
      <c r="C69" s="252"/>
      <c r="D69" s="252"/>
      <c r="E69" s="254"/>
      <c r="F69" s="252">
        <f>SUBTOTAL(9,F68:F68)</f>
        <v>217945.39648000002</v>
      </c>
      <c r="G69" s="252">
        <f>SUBTOTAL(9,G68:G68)</f>
        <v>27205.396480000025</v>
      </c>
    </row>
    <row r="70" spans="1:7" outlineLevel="1">
      <c r="A70" s="499" t="s">
        <v>1946</v>
      </c>
      <c r="B70" s="252"/>
      <c r="C70" s="252">
        <f>SUBTOTAL(1,C68:C68)</f>
        <v>34</v>
      </c>
      <c r="D70" s="252"/>
      <c r="E70" s="254"/>
      <c r="F70" s="252"/>
      <c r="G70" s="252"/>
    </row>
    <row r="71" spans="1:7" outlineLevel="3">
      <c r="A71" s="252" t="s">
        <v>264</v>
      </c>
      <c r="B71" s="252" t="s">
        <v>1068</v>
      </c>
      <c r="C71" s="252">
        <v>34</v>
      </c>
      <c r="D71" s="252">
        <v>305184</v>
      </c>
      <c r="E71" s="254">
        <v>40211</v>
      </c>
      <c r="F71" s="252">
        <v>348686.22207999998</v>
      </c>
      <c r="G71" s="252">
        <v>43502.222079999978</v>
      </c>
    </row>
    <row r="72" spans="1:7" outlineLevel="2">
      <c r="A72" s="499" t="s">
        <v>1460</v>
      </c>
      <c r="B72" s="252"/>
      <c r="C72" s="252"/>
      <c r="D72" s="252"/>
      <c r="E72" s="254"/>
      <c r="F72" s="252">
        <f>SUBTOTAL(9,F71:F71)</f>
        <v>348686.22207999998</v>
      </c>
      <c r="G72" s="252">
        <f>SUBTOTAL(9,G71:G71)</f>
        <v>43502.222079999978</v>
      </c>
    </row>
    <row r="73" spans="1:7" outlineLevel="1">
      <c r="A73" s="499" t="s">
        <v>1947</v>
      </c>
      <c r="B73" s="252"/>
      <c r="C73" s="252">
        <f>SUBTOTAL(1,C71:C71)</f>
        <v>34</v>
      </c>
      <c r="D73" s="252"/>
      <c r="E73" s="254"/>
      <c r="F73" s="252"/>
      <c r="G73" s="252"/>
    </row>
    <row r="74" spans="1:7" outlineLevel="3">
      <c r="A74" s="252" t="s">
        <v>261</v>
      </c>
      <c r="B74" s="253" t="s">
        <v>1061</v>
      </c>
      <c r="C74" s="252">
        <v>34</v>
      </c>
      <c r="D74" s="252">
        <v>190740</v>
      </c>
      <c r="E74" s="254">
        <v>40211</v>
      </c>
      <c r="F74" s="252">
        <v>217945.39648000002</v>
      </c>
      <c r="G74" s="252">
        <v>27205.396480000025</v>
      </c>
    </row>
    <row r="75" spans="1:7" outlineLevel="2">
      <c r="A75" s="499" t="s">
        <v>1456</v>
      </c>
      <c r="B75" s="253"/>
      <c r="C75" s="252"/>
      <c r="D75" s="252"/>
      <c r="E75" s="254"/>
      <c r="F75" s="252">
        <f>SUBTOTAL(9,F74:F74)</f>
        <v>217945.39648000002</v>
      </c>
      <c r="G75" s="252">
        <f>SUBTOTAL(9,G74:G74)</f>
        <v>27205.396480000025</v>
      </c>
    </row>
    <row r="76" spans="1:7" outlineLevel="1">
      <c r="A76" s="499" t="s">
        <v>1940</v>
      </c>
      <c r="B76" s="253"/>
      <c r="C76" s="252">
        <f>SUBTOTAL(1,C74:C74)</f>
        <v>34</v>
      </c>
      <c r="D76" s="252"/>
      <c r="E76" s="254"/>
      <c r="F76" s="252"/>
      <c r="G76" s="252"/>
    </row>
    <row r="77" spans="1:7" outlineLevel="3">
      <c r="A77" s="252" t="s">
        <v>251</v>
      </c>
      <c r="B77" s="252" t="s">
        <v>1062</v>
      </c>
      <c r="C77" s="252">
        <v>36</v>
      </c>
      <c r="D77" s="252">
        <v>228888</v>
      </c>
      <c r="E77" s="254">
        <v>40211</v>
      </c>
      <c r="F77" s="252">
        <v>265227.17543999996</v>
      </c>
      <c r="G77" s="252">
        <v>36339.175439999963</v>
      </c>
    </row>
    <row r="78" spans="1:7" outlineLevel="2">
      <c r="A78" s="499" t="s">
        <v>1455</v>
      </c>
      <c r="B78" s="252"/>
      <c r="C78" s="252"/>
      <c r="D78" s="252"/>
      <c r="E78" s="254"/>
      <c r="F78" s="252">
        <f>SUBTOTAL(9,F77:F77)</f>
        <v>265227.17543999996</v>
      </c>
      <c r="G78" s="252">
        <f>SUBTOTAL(9,G77:G77)</f>
        <v>36339.175439999963</v>
      </c>
    </row>
    <row r="79" spans="1:7" outlineLevel="1">
      <c r="A79" s="499" t="s">
        <v>1941</v>
      </c>
      <c r="B79" s="252"/>
      <c r="C79" s="252">
        <f>SUBTOTAL(1,C77:C77)</f>
        <v>36</v>
      </c>
      <c r="D79" s="252"/>
      <c r="E79" s="254"/>
      <c r="F79" s="252"/>
      <c r="G79" s="252"/>
    </row>
    <row r="80" spans="1:7" outlineLevel="3">
      <c r="A80" s="252" t="s">
        <v>257</v>
      </c>
      <c r="B80" s="252" t="s">
        <v>1063</v>
      </c>
      <c r="C80" s="252">
        <v>43</v>
      </c>
      <c r="D80" s="252">
        <v>249271</v>
      </c>
      <c r="E80" s="254">
        <v>40211</v>
      </c>
      <c r="F80" s="252">
        <v>294357.39095999999</v>
      </c>
      <c r="G80" s="252">
        <v>45086.39095999999</v>
      </c>
    </row>
    <row r="81" spans="1:7" outlineLevel="2">
      <c r="A81" s="499" t="s">
        <v>1459</v>
      </c>
      <c r="B81" s="252"/>
      <c r="C81" s="252"/>
      <c r="D81" s="252"/>
      <c r="E81" s="254"/>
      <c r="F81" s="252">
        <f>SUBTOTAL(9,F80:F80)</f>
        <v>294357.39095999999</v>
      </c>
      <c r="G81" s="252">
        <f>SUBTOTAL(9,G80:G80)</f>
        <v>45086.39095999999</v>
      </c>
    </row>
    <row r="82" spans="1:7" outlineLevel="1">
      <c r="A82" s="499" t="s">
        <v>1942</v>
      </c>
      <c r="B82" s="252"/>
      <c r="C82" s="252">
        <f>SUBTOTAL(1,C80:C80)</f>
        <v>43</v>
      </c>
      <c r="D82" s="252"/>
      <c r="E82" s="254"/>
      <c r="F82" s="252"/>
      <c r="G82" s="252"/>
    </row>
    <row r="83" spans="1:7" outlineLevel="3">
      <c r="A83" s="252" t="s">
        <v>255</v>
      </c>
      <c r="B83" s="253" t="s">
        <v>1064</v>
      </c>
      <c r="C83" s="252">
        <v>45</v>
      </c>
      <c r="D83" s="252">
        <v>311355</v>
      </c>
      <c r="E83" s="254">
        <v>40211</v>
      </c>
      <c r="F83" s="252">
        <v>360234.02699999994</v>
      </c>
      <c r="G83" s="252">
        <v>48879.026999999944</v>
      </c>
    </row>
    <row r="84" spans="1:7" outlineLevel="2">
      <c r="A84" s="499" t="s">
        <v>1457</v>
      </c>
      <c r="B84" s="253"/>
      <c r="C84" s="252"/>
      <c r="D84" s="252"/>
      <c r="E84" s="254"/>
      <c r="F84" s="252">
        <f>SUBTOTAL(9,F83:F83)</f>
        <v>360234.02699999994</v>
      </c>
      <c r="G84" s="252">
        <f>SUBTOTAL(9,G83:G83)</f>
        <v>48879.026999999944</v>
      </c>
    </row>
    <row r="85" spans="1:7" outlineLevel="1">
      <c r="A85" s="499" t="s">
        <v>1943</v>
      </c>
      <c r="B85" s="253"/>
      <c r="C85" s="252">
        <f>SUBTOTAL(1,C83:C83)</f>
        <v>45</v>
      </c>
      <c r="D85" s="252"/>
      <c r="E85" s="254"/>
      <c r="F85" s="252"/>
      <c r="G85" s="252"/>
    </row>
    <row r="86" spans="1:7" outlineLevel="3">
      <c r="A86" s="252" t="s">
        <v>263</v>
      </c>
      <c r="B86" s="253" t="s">
        <v>1065</v>
      </c>
      <c r="C86" s="252">
        <v>32</v>
      </c>
      <c r="D86" s="252">
        <v>209440</v>
      </c>
      <c r="E86" s="254">
        <v>40213</v>
      </c>
      <c r="F86" s="252">
        <v>236296.44799999997</v>
      </c>
      <c r="G86" s="252">
        <v>26856.447999999975</v>
      </c>
    </row>
    <row r="87" spans="1:7" outlineLevel="2">
      <c r="A87" s="499" t="s">
        <v>1461</v>
      </c>
      <c r="B87" s="253"/>
      <c r="C87" s="252"/>
      <c r="D87" s="252"/>
      <c r="E87" s="254"/>
      <c r="F87" s="252">
        <f>SUBTOTAL(9,F86:F86)</f>
        <v>236296.44799999997</v>
      </c>
      <c r="G87" s="252">
        <f>SUBTOTAL(9,G86:G86)</f>
        <v>26856.447999999975</v>
      </c>
    </row>
    <row r="88" spans="1:7" outlineLevel="1">
      <c r="A88" s="499" t="s">
        <v>1944</v>
      </c>
      <c r="B88" s="253"/>
      <c r="C88" s="252">
        <f>SUBTOTAL(1,C86:C86)</f>
        <v>32</v>
      </c>
      <c r="D88" s="252"/>
      <c r="E88" s="254"/>
      <c r="F88" s="252"/>
      <c r="G88" s="252"/>
    </row>
    <row r="89" spans="1:7" outlineLevel="3">
      <c r="A89" s="252" t="s">
        <v>253</v>
      </c>
      <c r="B89" s="252" t="s">
        <v>1066</v>
      </c>
      <c r="C89" s="252">
        <v>67</v>
      </c>
      <c r="D89" s="252">
        <v>601392</v>
      </c>
      <c r="E89" s="254">
        <v>40213</v>
      </c>
      <c r="F89" s="252">
        <v>704437.93567999988</v>
      </c>
      <c r="G89" s="252">
        <v>103045.93567999988</v>
      </c>
    </row>
    <row r="90" spans="1:7" outlineLevel="2">
      <c r="A90" s="499" t="s">
        <v>1462</v>
      </c>
      <c r="B90" s="252"/>
      <c r="C90" s="252"/>
      <c r="D90" s="252"/>
      <c r="E90" s="254"/>
      <c r="F90" s="252">
        <f>SUBTOTAL(9,F89:F89)</f>
        <v>704437.93567999988</v>
      </c>
      <c r="G90" s="252">
        <f>SUBTOTAL(9,G89:G89)</f>
        <v>103045.93567999988</v>
      </c>
    </row>
    <row r="91" spans="1:7" outlineLevel="1">
      <c r="A91" s="499" t="s">
        <v>1945</v>
      </c>
      <c r="B91" s="252"/>
      <c r="C91" s="252">
        <f>SUBTOTAL(1,C89:C89)</f>
        <v>67</v>
      </c>
      <c r="D91" s="252"/>
      <c r="E91" s="254"/>
      <c r="F91" s="252"/>
      <c r="G91" s="252"/>
    </row>
    <row r="92" spans="1:7" outlineLevel="3">
      <c r="A92" s="252" t="s">
        <v>259</v>
      </c>
      <c r="B92" s="252" t="s">
        <v>1067</v>
      </c>
      <c r="C92" s="252">
        <v>54</v>
      </c>
      <c r="D92" s="252">
        <v>383724</v>
      </c>
      <c r="E92" s="254">
        <v>40213</v>
      </c>
      <c r="F92" s="252">
        <v>449474.46911999991</v>
      </c>
      <c r="G92" s="252">
        <v>65750.469119999907</v>
      </c>
    </row>
    <row r="93" spans="1:7" outlineLevel="2">
      <c r="A93" s="499" t="s">
        <v>1458</v>
      </c>
      <c r="B93" s="252"/>
      <c r="C93" s="252"/>
      <c r="D93" s="252"/>
      <c r="E93" s="254"/>
      <c r="F93" s="252">
        <f>SUBTOTAL(9,F92:F92)</f>
        <v>449474.46911999991</v>
      </c>
      <c r="G93" s="252">
        <f>SUBTOTAL(9,G92:G92)</f>
        <v>65750.469119999907</v>
      </c>
    </row>
    <row r="94" spans="1:7" outlineLevel="1">
      <c r="A94" s="499" t="s">
        <v>1946</v>
      </c>
      <c r="B94" s="252"/>
      <c r="C94" s="252">
        <f>SUBTOTAL(1,C92:C92)</f>
        <v>54</v>
      </c>
      <c r="D94" s="252"/>
      <c r="E94" s="254"/>
      <c r="F94" s="252"/>
      <c r="G94" s="252"/>
    </row>
    <row r="95" spans="1:7" outlineLevel="3">
      <c r="A95" s="252" t="s">
        <v>264</v>
      </c>
      <c r="B95" s="252" t="s">
        <v>1068</v>
      </c>
      <c r="C95" s="252">
        <v>34</v>
      </c>
      <c r="D95" s="252">
        <v>190740</v>
      </c>
      <c r="E95" s="254">
        <v>40214</v>
      </c>
      <c r="F95" s="252">
        <v>220681.46351999999</v>
      </c>
      <c r="G95" s="252">
        <v>29941.46351999999</v>
      </c>
    </row>
    <row r="96" spans="1:7" outlineLevel="2">
      <c r="A96" s="499" t="s">
        <v>1460</v>
      </c>
      <c r="B96" s="252"/>
      <c r="C96" s="252"/>
      <c r="D96" s="252"/>
      <c r="E96" s="254"/>
      <c r="F96" s="252">
        <f>SUBTOTAL(9,F95:F95)</f>
        <v>220681.46351999999</v>
      </c>
      <c r="G96" s="252">
        <f>SUBTOTAL(9,G95:G95)</f>
        <v>29941.46351999999</v>
      </c>
    </row>
    <row r="97" spans="1:7" outlineLevel="1">
      <c r="A97" s="499" t="s">
        <v>1947</v>
      </c>
      <c r="B97" s="252"/>
      <c r="C97" s="252">
        <f>SUBTOTAL(1,C95:C95)</f>
        <v>34</v>
      </c>
      <c r="D97" s="252"/>
      <c r="E97" s="254"/>
      <c r="F97" s="252"/>
      <c r="G97" s="252"/>
    </row>
    <row r="98" spans="1:7" outlineLevel="3">
      <c r="A98" s="252" t="s">
        <v>261</v>
      </c>
      <c r="B98" s="253" t="s">
        <v>1061</v>
      </c>
      <c r="C98" s="252">
        <v>56</v>
      </c>
      <c r="D98" s="252">
        <v>492184</v>
      </c>
      <c r="E98" s="254">
        <v>40214</v>
      </c>
      <c r="F98" s="252">
        <v>555330.94400000002</v>
      </c>
      <c r="G98" s="252">
        <v>63146.944000000018</v>
      </c>
    </row>
    <row r="99" spans="1:7" outlineLevel="2">
      <c r="A99" s="499" t="s">
        <v>1456</v>
      </c>
      <c r="B99" s="253"/>
      <c r="C99" s="252"/>
      <c r="D99" s="252"/>
      <c r="E99" s="254"/>
      <c r="F99" s="252">
        <f>SUBTOTAL(9,F98:F98)</f>
        <v>555330.94400000002</v>
      </c>
      <c r="G99" s="252">
        <f>SUBTOTAL(9,G98:G98)</f>
        <v>63146.944000000018</v>
      </c>
    </row>
    <row r="100" spans="1:7" outlineLevel="1">
      <c r="A100" s="499" t="s">
        <v>1940</v>
      </c>
      <c r="B100" s="253"/>
      <c r="C100" s="252">
        <f>SUBTOTAL(1,C98:C98)</f>
        <v>56</v>
      </c>
      <c r="D100" s="252"/>
      <c r="E100" s="254"/>
      <c r="F100" s="252"/>
      <c r="G100" s="252"/>
    </row>
    <row r="101" spans="1:7" outlineLevel="3">
      <c r="A101" s="252" t="s">
        <v>251</v>
      </c>
      <c r="B101" s="252" t="s">
        <v>1062</v>
      </c>
      <c r="C101" s="252">
        <v>45</v>
      </c>
      <c r="D101" s="252">
        <v>336600</v>
      </c>
      <c r="E101" s="254">
        <v>40213</v>
      </c>
      <c r="F101" s="252">
        <v>384589.67399999994</v>
      </c>
      <c r="G101" s="252">
        <v>47989.673999999941</v>
      </c>
    </row>
    <row r="102" spans="1:7" outlineLevel="2">
      <c r="A102" s="499" t="s">
        <v>1455</v>
      </c>
      <c r="B102" s="252"/>
      <c r="C102" s="252"/>
      <c r="D102" s="252"/>
      <c r="E102" s="254"/>
      <c r="F102" s="252">
        <f>SUBTOTAL(9,F101:F101)</f>
        <v>384589.67399999994</v>
      </c>
      <c r="G102" s="252">
        <f>SUBTOTAL(9,G101:G101)</f>
        <v>47989.673999999941</v>
      </c>
    </row>
    <row r="103" spans="1:7" outlineLevel="1">
      <c r="A103" s="499" t="s">
        <v>1941</v>
      </c>
      <c r="B103" s="252"/>
      <c r="C103" s="252">
        <f>SUBTOTAL(1,C101:C101)</f>
        <v>45</v>
      </c>
      <c r="D103" s="252"/>
      <c r="E103" s="254"/>
      <c r="F103" s="252"/>
      <c r="G103" s="252"/>
    </row>
    <row r="104" spans="1:7" outlineLevel="3">
      <c r="A104" s="252" t="s">
        <v>257</v>
      </c>
      <c r="B104" s="252" t="s">
        <v>1063</v>
      </c>
      <c r="C104" s="252">
        <v>45</v>
      </c>
      <c r="D104" s="252">
        <v>387090</v>
      </c>
      <c r="E104" s="254">
        <v>40214</v>
      </c>
      <c r="F104" s="252">
        <v>447844.27499999997</v>
      </c>
      <c r="G104" s="252">
        <v>60754.274999999965</v>
      </c>
    </row>
    <row r="105" spans="1:7" outlineLevel="2">
      <c r="A105" s="499" t="s">
        <v>1459</v>
      </c>
      <c r="B105" s="252"/>
      <c r="C105" s="252"/>
      <c r="D105" s="252"/>
      <c r="E105" s="254"/>
      <c r="F105" s="252">
        <f>SUBTOTAL(9,F104:F104)</f>
        <v>447844.27499999997</v>
      </c>
      <c r="G105" s="252">
        <f>SUBTOTAL(9,G104:G104)</f>
        <v>60754.274999999965</v>
      </c>
    </row>
    <row r="106" spans="1:7" outlineLevel="1">
      <c r="A106" s="499" t="s">
        <v>1942</v>
      </c>
      <c r="B106" s="252"/>
      <c r="C106" s="252">
        <f>SUBTOTAL(1,C104:C104)</f>
        <v>45</v>
      </c>
      <c r="D106" s="252"/>
      <c r="E106" s="254"/>
      <c r="F106" s="252"/>
      <c r="G106" s="252"/>
    </row>
    <row r="107" spans="1:7" outlineLevel="3">
      <c r="A107" s="252" t="s">
        <v>255</v>
      </c>
      <c r="B107" s="253" t="s">
        <v>1064</v>
      </c>
      <c r="C107" s="252">
        <v>56</v>
      </c>
      <c r="D107" s="252">
        <v>492184</v>
      </c>
      <c r="E107" s="254">
        <v>40214</v>
      </c>
      <c r="F107" s="252">
        <v>562360.56575999991</v>
      </c>
      <c r="G107" s="252">
        <v>70176.56575999991</v>
      </c>
    </row>
    <row r="108" spans="1:7" outlineLevel="2">
      <c r="A108" s="503" t="s">
        <v>1457</v>
      </c>
      <c r="B108" s="501"/>
      <c r="C108" s="500"/>
      <c r="D108" s="500"/>
      <c r="E108" s="502"/>
      <c r="F108" s="500">
        <f>SUBTOTAL(9,F107:F107)</f>
        <v>562360.56575999991</v>
      </c>
      <c r="G108" s="500">
        <f>SUBTOTAL(9,G107:G107)</f>
        <v>70176.56575999991</v>
      </c>
    </row>
    <row r="109" spans="1:7" outlineLevel="1">
      <c r="A109" s="503" t="s">
        <v>1943</v>
      </c>
      <c r="B109" s="501"/>
      <c r="C109" s="500">
        <f>SUBTOTAL(1,C107:C107)</f>
        <v>56</v>
      </c>
      <c r="D109" s="500"/>
      <c r="E109" s="502"/>
      <c r="F109" s="500"/>
      <c r="G109" s="500"/>
    </row>
    <row r="110" spans="1:7" ht="15">
      <c r="A110" s="503" t="s">
        <v>1452</v>
      </c>
      <c r="B110" s="501"/>
      <c r="C110" s="500"/>
      <c r="D110" s="500"/>
      <c r="E110" s="502"/>
      <c r="F110" s="500">
        <f>SUBTOTAL(9,F2:F107)</f>
        <v>13510157.090295002</v>
      </c>
      <c r="G110" s="500">
        <f>SUBTOTAL(9,G2:G107)</f>
        <v>1792550.0902949986</v>
      </c>
    </row>
    <row r="111" spans="1:7" ht="15">
      <c r="A111" s="503" t="s">
        <v>1453</v>
      </c>
      <c r="B111" s="501"/>
      <c r="C111" s="500">
        <f>SUBTOTAL(1,C2:C107)</f>
        <v>45.055555555555557</v>
      </c>
      <c r="D111" s="500"/>
      <c r="E111" s="502"/>
      <c r="F111" s="500"/>
      <c r="G111" s="500"/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D0707-3E0A-4A4A-875F-DF431D67D72F}">
  <sheetPr>
    <tabColor rgb="FF7030A0"/>
  </sheetPr>
  <dimension ref="A1:H123"/>
  <sheetViews>
    <sheetView showGridLines="0" workbookViewId="0">
      <selection activeCell="D17" sqref="D17"/>
    </sheetView>
  </sheetViews>
  <sheetFormatPr defaultRowHeight="15.75" outlineLevelRow="2"/>
  <cols>
    <col min="1" max="1" width="11.28515625" style="12" bestFit="1" customWidth="1"/>
    <col min="2" max="2" width="16.85546875" style="12" customWidth="1"/>
    <col min="3" max="3" width="17.85546875" style="12" bestFit="1" customWidth="1"/>
    <col min="4" max="4" width="19.28515625" style="12" customWidth="1"/>
    <col min="5" max="5" width="9.28515625" style="12" customWidth="1"/>
    <col min="6" max="6" width="33.28515625" style="12" bestFit="1" customWidth="1"/>
    <col min="7" max="7" width="11.28515625" style="11" bestFit="1" customWidth="1"/>
    <col min="8" max="8" width="18.5703125" style="12" bestFit="1" customWidth="1"/>
    <col min="9" max="16384" width="9.140625" style="12"/>
  </cols>
  <sheetData>
    <row r="1" spans="1:6">
      <c r="A1" s="248" t="s">
        <v>410</v>
      </c>
      <c r="B1" s="248" t="s">
        <v>110</v>
      </c>
      <c r="C1" s="248" t="s">
        <v>148</v>
      </c>
      <c r="D1" s="248" t="s">
        <v>777</v>
      </c>
      <c r="E1" s="248" t="s">
        <v>1069</v>
      </c>
      <c r="F1" s="248" t="s">
        <v>1070</v>
      </c>
    </row>
    <row r="2" spans="1:6" outlineLevel="2">
      <c r="A2" s="255">
        <v>40909</v>
      </c>
      <c r="B2" s="256" t="s">
        <v>1071</v>
      </c>
      <c r="C2" s="256" t="s">
        <v>152</v>
      </c>
      <c r="D2" s="256">
        <v>2</v>
      </c>
      <c r="E2" s="256">
        <v>60000</v>
      </c>
      <c r="F2" s="256" t="s">
        <v>1072</v>
      </c>
    </row>
    <row r="3" spans="1:6" outlineLevel="2">
      <c r="A3" s="255">
        <v>40909</v>
      </c>
      <c r="B3" s="256" t="s">
        <v>1071</v>
      </c>
      <c r="C3" s="256" t="s">
        <v>152</v>
      </c>
      <c r="D3" s="256">
        <v>2</v>
      </c>
      <c r="E3" s="256">
        <v>60000</v>
      </c>
      <c r="F3" s="256" t="s">
        <v>1072</v>
      </c>
    </row>
    <row r="4" spans="1:6" outlineLevel="1">
      <c r="A4" s="255"/>
      <c r="B4" s="256"/>
      <c r="C4" s="504" t="s">
        <v>1949</v>
      </c>
      <c r="D4" s="256">
        <f>SUBTOTAL(9,D2:D3)</f>
        <v>4</v>
      </c>
      <c r="E4" s="256">
        <f>SUBTOTAL(9,E2:E3)</f>
        <v>120000</v>
      </c>
      <c r="F4" s="256"/>
    </row>
    <row r="5" spans="1:6" outlineLevel="2">
      <c r="A5" s="255">
        <v>40910</v>
      </c>
      <c r="B5" s="256" t="s">
        <v>1071</v>
      </c>
      <c r="C5" s="256" t="s">
        <v>1073</v>
      </c>
      <c r="D5" s="256">
        <v>3</v>
      </c>
      <c r="E5" s="256">
        <v>100000</v>
      </c>
      <c r="F5" s="256" t="s">
        <v>1074</v>
      </c>
    </row>
    <row r="6" spans="1:6" outlineLevel="2">
      <c r="A6" s="255">
        <v>40910</v>
      </c>
      <c r="B6" s="256" t="s">
        <v>1071</v>
      </c>
      <c r="C6" s="256" t="s">
        <v>1073</v>
      </c>
      <c r="D6" s="256">
        <v>3</v>
      </c>
      <c r="E6" s="256">
        <v>100000</v>
      </c>
      <c r="F6" s="256" t="s">
        <v>1074</v>
      </c>
    </row>
    <row r="7" spans="1:6" outlineLevel="1">
      <c r="A7" s="255"/>
      <c r="B7" s="256"/>
      <c r="C7" s="504" t="s">
        <v>1950</v>
      </c>
      <c r="D7" s="256">
        <f>SUBTOTAL(9,D5:D6)</f>
        <v>6</v>
      </c>
      <c r="E7" s="256">
        <f>SUBTOTAL(9,E5:E6)</f>
        <v>200000</v>
      </c>
      <c r="F7" s="256"/>
    </row>
    <row r="8" spans="1:6" outlineLevel="2">
      <c r="A8" s="255">
        <v>40918</v>
      </c>
      <c r="B8" s="256" t="s">
        <v>1075</v>
      </c>
      <c r="C8" s="256" t="s">
        <v>152</v>
      </c>
      <c r="D8" s="256">
        <v>3</v>
      </c>
      <c r="E8" s="256">
        <v>9000</v>
      </c>
      <c r="F8" s="256" t="s">
        <v>1076</v>
      </c>
    </row>
    <row r="9" spans="1:6" outlineLevel="2">
      <c r="A9" s="255">
        <v>40918</v>
      </c>
      <c r="B9" s="256" t="s">
        <v>1075</v>
      </c>
      <c r="C9" s="256" t="s">
        <v>152</v>
      </c>
      <c r="D9" s="256">
        <v>3</v>
      </c>
      <c r="E9" s="256">
        <v>9000</v>
      </c>
      <c r="F9" s="256" t="s">
        <v>1076</v>
      </c>
    </row>
    <row r="10" spans="1:6" outlineLevel="1">
      <c r="A10" s="255"/>
      <c r="B10" s="256"/>
      <c r="C10" s="504" t="s">
        <v>1949</v>
      </c>
      <c r="D10" s="256">
        <f>SUBTOTAL(9,D8:D9)</f>
        <v>6</v>
      </c>
      <c r="E10" s="256">
        <f>SUBTOTAL(9,E8:E9)</f>
        <v>18000</v>
      </c>
      <c r="F10" s="256"/>
    </row>
    <row r="11" spans="1:6" outlineLevel="2">
      <c r="A11" s="255">
        <v>40919</v>
      </c>
      <c r="B11" s="256" t="s">
        <v>1077</v>
      </c>
      <c r="C11" s="256" t="s">
        <v>166</v>
      </c>
      <c r="D11" s="256">
        <v>7</v>
      </c>
      <c r="E11" s="256">
        <v>14000</v>
      </c>
      <c r="F11" s="256" t="s">
        <v>1078</v>
      </c>
    </row>
    <row r="12" spans="1:6" outlineLevel="2">
      <c r="A12" s="255">
        <v>40919</v>
      </c>
      <c r="B12" s="256" t="s">
        <v>1077</v>
      </c>
      <c r="C12" s="256" t="s">
        <v>166</v>
      </c>
      <c r="D12" s="256">
        <v>7</v>
      </c>
      <c r="E12" s="256">
        <v>14000</v>
      </c>
      <c r="F12" s="256" t="s">
        <v>1078</v>
      </c>
    </row>
    <row r="13" spans="1:6" outlineLevel="1">
      <c r="A13" s="255"/>
      <c r="B13" s="256"/>
      <c r="C13" s="504" t="s">
        <v>1951</v>
      </c>
      <c r="D13" s="256">
        <f>SUBTOTAL(9,D11:D12)</f>
        <v>14</v>
      </c>
      <c r="E13" s="256">
        <f>SUBTOTAL(9,E11:E12)</f>
        <v>28000</v>
      </c>
      <c r="F13" s="256"/>
    </row>
    <row r="14" spans="1:6" outlineLevel="2">
      <c r="A14" s="255">
        <v>40920</v>
      </c>
      <c r="B14" s="256" t="s">
        <v>1079</v>
      </c>
      <c r="C14" s="256" t="s">
        <v>152</v>
      </c>
      <c r="D14" s="256">
        <v>5</v>
      </c>
      <c r="E14" s="256">
        <v>45000</v>
      </c>
      <c r="F14" s="256" t="s">
        <v>1080</v>
      </c>
    </row>
    <row r="15" spans="1:6" outlineLevel="2">
      <c r="A15" s="255">
        <v>40920</v>
      </c>
      <c r="B15" s="256" t="s">
        <v>1079</v>
      </c>
      <c r="C15" s="256" t="s">
        <v>152</v>
      </c>
      <c r="D15" s="256">
        <v>5</v>
      </c>
      <c r="E15" s="256">
        <v>45000</v>
      </c>
      <c r="F15" s="256" t="s">
        <v>1080</v>
      </c>
    </row>
    <row r="16" spans="1:6" outlineLevel="2">
      <c r="A16" s="255">
        <v>40923</v>
      </c>
      <c r="B16" s="256" t="s">
        <v>1081</v>
      </c>
      <c r="C16" s="256" t="s">
        <v>152</v>
      </c>
      <c r="D16" s="256">
        <v>6</v>
      </c>
      <c r="E16" s="256">
        <v>9000</v>
      </c>
      <c r="F16" s="256" t="s">
        <v>1080</v>
      </c>
    </row>
    <row r="17" spans="1:8" outlineLevel="2">
      <c r="A17" s="255">
        <v>40923</v>
      </c>
      <c r="B17" s="256" t="s">
        <v>1081</v>
      </c>
      <c r="C17" s="256" t="s">
        <v>152</v>
      </c>
      <c r="D17" s="256">
        <v>6</v>
      </c>
      <c r="E17" s="256">
        <v>9000</v>
      </c>
      <c r="F17" s="256" t="s">
        <v>1080</v>
      </c>
    </row>
    <row r="18" spans="1:8" outlineLevel="1">
      <c r="A18" s="255"/>
      <c r="B18" s="256"/>
      <c r="C18" s="504" t="s">
        <v>1949</v>
      </c>
      <c r="D18" s="256">
        <f>SUBTOTAL(9,D14:D17)</f>
        <v>22</v>
      </c>
      <c r="E18" s="256">
        <f>SUBTOTAL(9,E14:E17)</f>
        <v>108000</v>
      </c>
      <c r="F18" s="256"/>
    </row>
    <row r="19" spans="1:8" outlineLevel="2">
      <c r="A19" s="255">
        <v>40924</v>
      </c>
      <c r="B19" s="256" t="s">
        <v>1079</v>
      </c>
      <c r="C19" s="256" t="s">
        <v>1073</v>
      </c>
      <c r="D19" s="256">
        <v>4</v>
      </c>
      <c r="E19" s="256">
        <v>38800</v>
      </c>
      <c r="F19" s="256" t="s">
        <v>1082</v>
      </c>
      <c r="H19" s="237"/>
    </row>
    <row r="20" spans="1:8" outlineLevel="2">
      <c r="A20" s="255">
        <v>40924</v>
      </c>
      <c r="B20" s="256" t="s">
        <v>1079</v>
      </c>
      <c r="C20" s="256" t="s">
        <v>1073</v>
      </c>
      <c r="D20" s="256">
        <v>4</v>
      </c>
      <c r="E20" s="256">
        <v>38800</v>
      </c>
      <c r="F20" s="256" t="s">
        <v>1082</v>
      </c>
    </row>
    <row r="21" spans="1:8" outlineLevel="1">
      <c r="A21" s="255"/>
      <c r="B21" s="256"/>
      <c r="C21" s="504" t="s">
        <v>1950</v>
      </c>
      <c r="D21" s="256">
        <f>SUBTOTAL(9,D19:D20)</f>
        <v>8</v>
      </c>
      <c r="E21" s="256">
        <f>SUBTOTAL(9,E19:E20)</f>
        <v>77600</v>
      </c>
      <c r="F21" s="256"/>
    </row>
    <row r="22" spans="1:8" outlineLevel="2">
      <c r="A22" s="255">
        <v>40925</v>
      </c>
      <c r="B22" s="256" t="s">
        <v>1071</v>
      </c>
      <c r="C22" s="256" t="s">
        <v>166</v>
      </c>
      <c r="D22" s="256">
        <v>2</v>
      </c>
      <c r="E22" s="256">
        <v>75000</v>
      </c>
      <c r="F22" s="256" t="s">
        <v>1083</v>
      </c>
    </row>
    <row r="23" spans="1:8" outlineLevel="2">
      <c r="A23" s="255">
        <v>40925</v>
      </c>
      <c r="B23" s="256" t="s">
        <v>1071</v>
      </c>
      <c r="C23" s="256" t="s">
        <v>166</v>
      </c>
      <c r="D23" s="256">
        <v>2</v>
      </c>
      <c r="E23" s="256">
        <v>75000</v>
      </c>
      <c r="F23" s="256" t="s">
        <v>1083</v>
      </c>
    </row>
    <row r="24" spans="1:8" outlineLevel="1">
      <c r="A24" s="255"/>
      <c r="B24" s="256"/>
      <c r="C24" s="504" t="s">
        <v>1951</v>
      </c>
      <c r="D24" s="256">
        <f>SUBTOTAL(9,D22:D23)</f>
        <v>4</v>
      </c>
      <c r="E24" s="256">
        <f>SUBTOTAL(9,E22:E23)</f>
        <v>150000</v>
      </c>
      <c r="F24" s="256"/>
    </row>
    <row r="25" spans="1:8" outlineLevel="2">
      <c r="A25" s="255">
        <v>40941</v>
      </c>
      <c r="B25" s="256" t="s">
        <v>1077</v>
      </c>
      <c r="C25" s="256" t="s">
        <v>152</v>
      </c>
      <c r="D25" s="256">
        <v>1</v>
      </c>
      <c r="E25" s="256">
        <v>2000</v>
      </c>
      <c r="F25" s="256" t="s">
        <v>1076</v>
      </c>
    </row>
    <row r="26" spans="1:8" outlineLevel="2">
      <c r="A26" s="255">
        <v>40941</v>
      </c>
      <c r="B26" s="256" t="s">
        <v>1077</v>
      </c>
      <c r="C26" s="256" t="s">
        <v>152</v>
      </c>
      <c r="D26" s="256">
        <v>1</v>
      </c>
      <c r="E26" s="256">
        <v>2000</v>
      </c>
      <c r="F26" s="256" t="s">
        <v>1076</v>
      </c>
    </row>
    <row r="27" spans="1:8" outlineLevel="1">
      <c r="A27" s="255"/>
      <c r="B27" s="256"/>
      <c r="C27" s="504" t="s">
        <v>1949</v>
      </c>
      <c r="D27" s="256">
        <f>SUBTOTAL(9,D25:D26)</f>
        <v>2</v>
      </c>
      <c r="E27" s="256">
        <f>SUBTOTAL(9,E25:E26)</f>
        <v>4000</v>
      </c>
      <c r="F27" s="256"/>
    </row>
    <row r="28" spans="1:8" outlineLevel="2">
      <c r="A28" s="255">
        <v>40942</v>
      </c>
      <c r="B28" s="256" t="s">
        <v>1079</v>
      </c>
      <c r="C28" s="256" t="s">
        <v>166</v>
      </c>
      <c r="D28" s="256">
        <v>4</v>
      </c>
      <c r="E28" s="256">
        <v>52000</v>
      </c>
      <c r="F28" s="256" t="s">
        <v>1084</v>
      </c>
    </row>
    <row r="29" spans="1:8" outlineLevel="2">
      <c r="A29" s="255">
        <v>40942</v>
      </c>
      <c r="B29" s="256" t="s">
        <v>1079</v>
      </c>
      <c r="C29" s="256" t="s">
        <v>166</v>
      </c>
      <c r="D29" s="256">
        <v>4</v>
      </c>
      <c r="E29" s="256">
        <v>52000</v>
      </c>
      <c r="F29" s="256" t="s">
        <v>1084</v>
      </c>
    </row>
    <row r="30" spans="1:8" outlineLevel="1">
      <c r="A30" s="255"/>
      <c r="B30" s="256"/>
      <c r="C30" s="504" t="s">
        <v>1951</v>
      </c>
      <c r="D30" s="256">
        <f>SUBTOTAL(9,D28:D29)</f>
        <v>8</v>
      </c>
      <c r="E30" s="256">
        <f>SUBTOTAL(9,E28:E29)</f>
        <v>104000</v>
      </c>
      <c r="F30" s="256"/>
    </row>
    <row r="31" spans="1:8" outlineLevel="2">
      <c r="A31" s="255">
        <v>40949</v>
      </c>
      <c r="B31" s="256" t="s">
        <v>1079</v>
      </c>
      <c r="C31" s="256" t="s">
        <v>152</v>
      </c>
      <c r="D31" s="256">
        <v>2</v>
      </c>
      <c r="E31" s="256">
        <v>12000</v>
      </c>
      <c r="F31" s="256" t="s">
        <v>1076</v>
      </c>
    </row>
    <row r="32" spans="1:8" outlineLevel="2">
      <c r="A32" s="255">
        <v>40949</v>
      </c>
      <c r="B32" s="256" t="s">
        <v>1079</v>
      </c>
      <c r="C32" s="256" t="s">
        <v>152</v>
      </c>
      <c r="D32" s="256">
        <v>2</v>
      </c>
      <c r="E32" s="256">
        <v>12000</v>
      </c>
      <c r="F32" s="256" t="s">
        <v>1076</v>
      </c>
    </row>
    <row r="33" spans="1:6" outlineLevel="2">
      <c r="A33" s="255">
        <v>40952</v>
      </c>
      <c r="B33" s="256" t="s">
        <v>1075</v>
      </c>
      <c r="C33" s="256" t="s">
        <v>152</v>
      </c>
      <c r="D33" s="256">
        <v>3</v>
      </c>
      <c r="E33" s="256">
        <v>18000</v>
      </c>
      <c r="F33" s="256" t="s">
        <v>1072</v>
      </c>
    </row>
    <row r="34" spans="1:6" outlineLevel="2">
      <c r="A34" s="255">
        <v>40952</v>
      </c>
      <c r="B34" s="256" t="s">
        <v>1075</v>
      </c>
      <c r="C34" s="256" t="s">
        <v>152</v>
      </c>
      <c r="D34" s="256">
        <v>3</v>
      </c>
      <c r="E34" s="256">
        <v>18000</v>
      </c>
      <c r="F34" s="256" t="s">
        <v>1072</v>
      </c>
    </row>
    <row r="35" spans="1:6" outlineLevel="1">
      <c r="A35" s="255"/>
      <c r="B35" s="256"/>
      <c r="C35" s="504" t="s">
        <v>1949</v>
      </c>
      <c r="D35" s="256">
        <f>SUBTOTAL(9,D31:D34)</f>
        <v>10</v>
      </c>
      <c r="E35" s="256">
        <f>SUBTOTAL(9,E31:E34)</f>
        <v>60000</v>
      </c>
      <c r="F35" s="256"/>
    </row>
    <row r="36" spans="1:6" outlineLevel="2">
      <c r="A36" s="255">
        <v>40954</v>
      </c>
      <c r="B36" s="256" t="s">
        <v>1075</v>
      </c>
      <c r="C36" s="256" t="s">
        <v>1073</v>
      </c>
      <c r="D36" s="256">
        <v>5</v>
      </c>
      <c r="E36" s="256">
        <v>30000</v>
      </c>
      <c r="F36" s="256" t="s">
        <v>1085</v>
      </c>
    </row>
    <row r="37" spans="1:6" outlineLevel="2">
      <c r="A37" s="255">
        <v>40954</v>
      </c>
      <c r="B37" s="256" t="s">
        <v>1075</v>
      </c>
      <c r="C37" s="256" t="s">
        <v>1073</v>
      </c>
      <c r="D37" s="256">
        <v>5</v>
      </c>
      <c r="E37" s="256">
        <v>30000</v>
      </c>
      <c r="F37" s="256" t="s">
        <v>1085</v>
      </c>
    </row>
    <row r="38" spans="1:6" outlineLevel="1">
      <c r="A38" s="255"/>
      <c r="B38" s="256"/>
      <c r="C38" s="504" t="s">
        <v>1950</v>
      </c>
      <c r="D38" s="256">
        <f>SUBTOTAL(9,D36:D37)</f>
        <v>10</v>
      </c>
      <c r="E38" s="256">
        <f>SUBTOTAL(9,E36:E37)</f>
        <v>60000</v>
      </c>
      <c r="F38" s="256"/>
    </row>
    <row r="39" spans="1:6" outlineLevel="2">
      <c r="A39" s="255">
        <v>40962</v>
      </c>
      <c r="B39" s="256" t="s">
        <v>1071</v>
      </c>
      <c r="C39" s="256" t="s">
        <v>152</v>
      </c>
      <c r="D39" s="256">
        <v>4</v>
      </c>
      <c r="E39" s="256">
        <v>120000</v>
      </c>
      <c r="F39" s="256" t="s">
        <v>1080</v>
      </c>
    </row>
    <row r="40" spans="1:6" outlineLevel="2">
      <c r="A40" s="255">
        <v>40962</v>
      </c>
      <c r="B40" s="256" t="s">
        <v>1071</v>
      </c>
      <c r="C40" s="256" t="s">
        <v>152</v>
      </c>
      <c r="D40" s="256">
        <v>4</v>
      </c>
      <c r="E40" s="256">
        <v>120000</v>
      </c>
      <c r="F40" s="256" t="s">
        <v>1080</v>
      </c>
    </row>
    <row r="41" spans="1:6" outlineLevel="1">
      <c r="A41" s="255"/>
      <c r="B41" s="256"/>
      <c r="C41" s="504" t="s">
        <v>1949</v>
      </c>
      <c r="D41" s="256">
        <f>SUBTOTAL(9,D39:D40)</f>
        <v>8</v>
      </c>
      <c r="E41" s="256">
        <f>SUBTOTAL(9,E39:E40)</f>
        <v>240000</v>
      </c>
      <c r="F41" s="256"/>
    </row>
    <row r="42" spans="1:6" outlineLevel="2">
      <c r="A42" s="255">
        <v>40963</v>
      </c>
      <c r="B42" s="256" t="s">
        <v>1081</v>
      </c>
      <c r="C42" s="256" t="s">
        <v>166</v>
      </c>
      <c r="D42" s="256">
        <v>5</v>
      </c>
      <c r="E42" s="256">
        <v>7500</v>
      </c>
      <c r="F42" s="256" t="s">
        <v>1083</v>
      </c>
    </row>
    <row r="43" spans="1:6" outlineLevel="2">
      <c r="A43" s="255">
        <v>40963</v>
      </c>
      <c r="B43" s="256" t="s">
        <v>1081</v>
      </c>
      <c r="C43" s="256" t="s">
        <v>166</v>
      </c>
      <c r="D43" s="256">
        <v>5</v>
      </c>
      <c r="E43" s="256">
        <v>7500</v>
      </c>
      <c r="F43" s="256" t="s">
        <v>1083</v>
      </c>
    </row>
    <row r="44" spans="1:6" outlineLevel="1">
      <c r="A44" s="255"/>
      <c r="B44" s="256"/>
      <c r="C44" s="504" t="s">
        <v>1951</v>
      </c>
      <c r="D44" s="256">
        <f>SUBTOTAL(9,D42:D43)</f>
        <v>10</v>
      </c>
      <c r="E44" s="256">
        <f>SUBTOTAL(9,E42:E43)</f>
        <v>15000</v>
      </c>
      <c r="F44" s="256"/>
    </row>
    <row r="45" spans="1:6" outlineLevel="2">
      <c r="A45" s="255">
        <v>40985</v>
      </c>
      <c r="B45" s="256" t="s">
        <v>1079</v>
      </c>
      <c r="C45" s="256" t="s">
        <v>152</v>
      </c>
      <c r="D45" s="256">
        <v>6</v>
      </c>
      <c r="E45" s="256">
        <v>60000</v>
      </c>
      <c r="F45" s="256" t="s">
        <v>1072</v>
      </c>
    </row>
    <row r="46" spans="1:6" outlineLevel="2">
      <c r="A46" s="255">
        <v>40985</v>
      </c>
      <c r="B46" s="256" t="s">
        <v>1079</v>
      </c>
      <c r="C46" s="256" t="s">
        <v>152</v>
      </c>
      <c r="D46" s="256">
        <v>6</v>
      </c>
      <c r="E46" s="256">
        <v>60000</v>
      </c>
      <c r="F46" s="256" t="s">
        <v>1072</v>
      </c>
    </row>
    <row r="47" spans="1:6" outlineLevel="1">
      <c r="A47" s="255"/>
      <c r="B47" s="256"/>
      <c r="C47" s="504" t="s">
        <v>1949</v>
      </c>
      <c r="D47" s="256">
        <f>SUBTOTAL(9,D45:D46)</f>
        <v>12</v>
      </c>
      <c r="E47" s="256">
        <f>SUBTOTAL(9,E45:E46)</f>
        <v>120000</v>
      </c>
      <c r="F47" s="256"/>
    </row>
    <row r="48" spans="1:6" outlineLevel="2">
      <c r="A48" s="255">
        <v>40995</v>
      </c>
      <c r="B48" s="256" t="s">
        <v>1079</v>
      </c>
      <c r="C48" s="256" t="s">
        <v>166</v>
      </c>
      <c r="D48" s="256">
        <v>6</v>
      </c>
      <c r="E48" s="256">
        <v>60000</v>
      </c>
      <c r="F48" s="256" t="s">
        <v>1083</v>
      </c>
    </row>
    <row r="49" spans="1:6" outlineLevel="2">
      <c r="A49" s="255">
        <v>40995</v>
      </c>
      <c r="B49" s="256" t="s">
        <v>1079</v>
      </c>
      <c r="C49" s="256" t="s">
        <v>166</v>
      </c>
      <c r="D49" s="256">
        <v>6</v>
      </c>
      <c r="E49" s="256">
        <v>60000</v>
      </c>
      <c r="F49" s="256" t="s">
        <v>1083</v>
      </c>
    </row>
    <row r="50" spans="1:6" outlineLevel="1">
      <c r="A50" s="255"/>
      <c r="B50" s="256"/>
      <c r="C50" s="504" t="s">
        <v>1951</v>
      </c>
      <c r="D50" s="256">
        <f>SUBTOTAL(9,D48:D49)</f>
        <v>12</v>
      </c>
      <c r="E50" s="256">
        <f>SUBTOTAL(9,E48:E49)</f>
        <v>120000</v>
      </c>
      <c r="F50" s="256"/>
    </row>
    <row r="51" spans="1:6" outlineLevel="2">
      <c r="A51" s="255">
        <v>41000</v>
      </c>
      <c r="B51" s="256" t="s">
        <v>1077</v>
      </c>
      <c r="C51" s="256" t="s">
        <v>152</v>
      </c>
      <c r="D51" s="256">
        <v>3</v>
      </c>
      <c r="E51" s="256">
        <v>6000</v>
      </c>
      <c r="F51" s="256" t="s">
        <v>1076</v>
      </c>
    </row>
    <row r="52" spans="1:6" outlineLevel="2">
      <c r="A52" s="255">
        <v>41000</v>
      </c>
      <c r="B52" s="256" t="s">
        <v>1077</v>
      </c>
      <c r="C52" s="256" t="s">
        <v>152</v>
      </c>
      <c r="D52" s="256">
        <v>3</v>
      </c>
      <c r="E52" s="256">
        <v>6000</v>
      </c>
      <c r="F52" s="256" t="s">
        <v>1076</v>
      </c>
    </row>
    <row r="53" spans="1:6" outlineLevel="1">
      <c r="A53" s="255"/>
      <c r="B53" s="256"/>
      <c r="C53" s="504" t="s">
        <v>1949</v>
      </c>
      <c r="D53" s="256">
        <f>SUBTOTAL(9,D51:D52)</f>
        <v>6</v>
      </c>
      <c r="E53" s="256">
        <f>SUBTOTAL(9,E51:E52)</f>
        <v>12000</v>
      </c>
      <c r="F53" s="256"/>
    </row>
    <row r="54" spans="1:6" outlineLevel="2">
      <c r="A54" s="255">
        <v>41003</v>
      </c>
      <c r="B54" s="256" t="s">
        <v>1081</v>
      </c>
      <c r="C54" s="256" t="s">
        <v>1073</v>
      </c>
      <c r="D54" s="256">
        <v>4</v>
      </c>
      <c r="E54" s="256">
        <v>6600</v>
      </c>
      <c r="F54" s="256" t="s">
        <v>1086</v>
      </c>
    </row>
    <row r="55" spans="1:6" outlineLevel="2">
      <c r="A55" s="255">
        <v>41003</v>
      </c>
      <c r="B55" s="256" t="s">
        <v>1081</v>
      </c>
      <c r="C55" s="256" t="s">
        <v>1073</v>
      </c>
      <c r="D55" s="256">
        <v>4</v>
      </c>
      <c r="E55" s="256">
        <v>6600</v>
      </c>
      <c r="F55" s="256" t="s">
        <v>1086</v>
      </c>
    </row>
    <row r="56" spans="1:6" outlineLevel="1">
      <c r="A56" s="255"/>
      <c r="B56" s="256"/>
      <c r="C56" s="504" t="s">
        <v>1950</v>
      </c>
      <c r="D56" s="256">
        <f>SUBTOTAL(9,D54:D55)</f>
        <v>8</v>
      </c>
      <c r="E56" s="256">
        <f>SUBTOTAL(9,E54:E55)</f>
        <v>13200</v>
      </c>
      <c r="F56" s="256"/>
    </row>
    <row r="57" spans="1:6" outlineLevel="2">
      <c r="A57" s="255">
        <v>41004</v>
      </c>
      <c r="B57" s="256" t="s">
        <v>1071</v>
      </c>
      <c r="C57" s="256" t="s">
        <v>152</v>
      </c>
      <c r="D57" s="256">
        <v>5</v>
      </c>
      <c r="E57" s="256">
        <v>100000</v>
      </c>
      <c r="F57" s="256" t="s">
        <v>1076</v>
      </c>
    </row>
    <row r="58" spans="1:6" outlineLevel="2">
      <c r="A58" s="255">
        <v>41004</v>
      </c>
      <c r="B58" s="256" t="s">
        <v>1071</v>
      </c>
      <c r="C58" s="256" t="s">
        <v>152</v>
      </c>
      <c r="D58" s="256">
        <v>5</v>
      </c>
      <c r="E58" s="256">
        <v>100000</v>
      </c>
      <c r="F58" s="256" t="s">
        <v>1076</v>
      </c>
    </row>
    <row r="59" spans="1:6" outlineLevel="1">
      <c r="A59" s="255"/>
      <c r="B59" s="256"/>
      <c r="C59" s="504" t="s">
        <v>1949</v>
      </c>
      <c r="D59" s="256">
        <f>SUBTOTAL(9,D57:D58)</f>
        <v>10</v>
      </c>
      <c r="E59" s="256">
        <f>SUBTOTAL(9,E57:E58)</f>
        <v>200000</v>
      </c>
      <c r="F59" s="256"/>
    </row>
    <row r="60" spans="1:6" outlineLevel="2">
      <c r="A60" s="255">
        <v>41009</v>
      </c>
      <c r="B60" s="256" t="s">
        <v>1075</v>
      </c>
      <c r="C60" s="256" t="s">
        <v>166</v>
      </c>
      <c r="D60" s="256">
        <v>1</v>
      </c>
      <c r="E60" s="256">
        <v>2500</v>
      </c>
      <c r="F60" s="256" t="s">
        <v>1084</v>
      </c>
    </row>
    <row r="61" spans="1:6" outlineLevel="2">
      <c r="A61" s="255">
        <v>41009</v>
      </c>
      <c r="B61" s="256" t="s">
        <v>1075</v>
      </c>
      <c r="C61" s="256" t="s">
        <v>166</v>
      </c>
      <c r="D61" s="256">
        <v>1</v>
      </c>
      <c r="E61" s="256">
        <v>2500</v>
      </c>
      <c r="F61" s="256" t="s">
        <v>1084</v>
      </c>
    </row>
    <row r="62" spans="1:6" outlineLevel="1">
      <c r="A62" s="255"/>
      <c r="B62" s="256"/>
      <c r="C62" s="504" t="s">
        <v>1951</v>
      </c>
      <c r="D62" s="256">
        <f>SUBTOTAL(9,D60:D61)</f>
        <v>2</v>
      </c>
      <c r="E62" s="256">
        <f>SUBTOTAL(9,E60:E61)</f>
        <v>5000</v>
      </c>
      <c r="F62" s="256"/>
    </row>
    <row r="63" spans="1:6" outlineLevel="2">
      <c r="A63" s="255">
        <v>41017</v>
      </c>
      <c r="B63" s="256" t="s">
        <v>1077</v>
      </c>
      <c r="C63" s="256" t="s">
        <v>152</v>
      </c>
      <c r="D63" s="256">
        <v>4</v>
      </c>
      <c r="E63" s="256">
        <v>8000</v>
      </c>
      <c r="F63" s="256" t="s">
        <v>1080</v>
      </c>
    </row>
    <row r="64" spans="1:6" outlineLevel="2">
      <c r="A64" s="255">
        <v>41017</v>
      </c>
      <c r="B64" s="256" t="s">
        <v>1077</v>
      </c>
      <c r="C64" s="256" t="s">
        <v>152</v>
      </c>
      <c r="D64" s="256">
        <v>4</v>
      </c>
      <c r="E64" s="256">
        <v>8000</v>
      </c>
      <c r="F64" s="256" t="s">
        <v>1080</v>
      </c>
    </row>
    <row r="65" spans="1:6" outlineLevel="2">
      <c r="A65" s="255">
        <v>41032</v>
      </c>
      <c r="B65" s="256" t="s">
        <v>1075</v>
      </c>
      <c r="C65" s="256" t="s">
        <v>152</v>
      </c>
      <c r="D65" s="256">
        <v>3</v>
      </c>
      <c r="E65" s="256">
        <v>15000</v>
      </c>
      <c r="F65" s="256" t="s">
        <v>1072</v>
      </c>
    </row>
    <row r="66" spans="1:6" outlineLevel="2">
      <c r="A66" s="255">
        <v>41032</v>
      </c>
      <c r="B66" s="256" t="s">
        <v>1075</v>
      </c>
      <c r="C66" s="256" t="s">
        <v>152</v>
      </c>
      <c r="D66" s="256">
        <v>3</v>
      </c>
      <c r="E66" s="256">
        <v>15000</v>
      </c>
      <c r="F66" s="256" t="s">
        <v>1072</v>
      </c>
    </row>
    <row r="67" spans="1:6" outlineLevel="1">
      <c r="A67" s="255"/>
      <c r="B67" s="256"/>
      <c r="C67" s="504" t="s">
        <v>1949</v>
      </c>
      <c r="D67" s="256">
        <f>SUBTOTAL(9,D63:D66)</f>
        <v>14</v>
      </c>
      <c r="E67" s="256">
        <f>SUBTOTAL(9,E63:E66)</f>
        <v>46000</v>
      </c>
      <c r="F67" s="256"/>
    </row>
    <row r="68" spans="1:6" outlineLevel="2">
      <c r="A68" s="255">
        <v>41034</v>
      </c>
      <c r="B68" s="256" t="s">
        <v>1079</v>
      </c>
      <c r="C68" s="256" t="s">
        <v>166</v>
      </c>
      <c r="D68" s="256">
        <v>3</v>
      </c>
      <c r="E68" s="256">
        <v>42000</v>
      </c>
      <c r="F68" s="256" t="s">
        <v>1084</v>
      </c>
    </row>
    <row r="69" spans="1:6" outlineLevel="2">
      <c r="A69" s="255">
        <v>41034</v>
      </c>
      <c r="B69" s="256" t="s">
        <v>1079</v>
      </c>
      <c r="C69" s="256" t="s">
        <v>166</v>
      </c>
      <c r="D69" s="256">
        <v>3</v>
      </c>
      <c r="E69" s="256">
        <v>42000</v>
      </c>
      <c r="F69" s="256" t="s">
        <v>1084</v>
      </c>
    </row>
    <row r="70" spans="1:6" outlineLevel="1">
      <c r="A70" s="255"/>
      <c r="B70" s="256"/>
      <c r="C70" s="504" t="s">
        <v>1951</v>
      </c>
      <c r="D70" s="256">
        <f>SUBTOTAL(9,D68:D69)</f>
        <v>6</v>
      </c>
      <c r="E70" s="256">
        <f>SUBTOTAL(9,E68:E69)</f>
        <v>84000</v>
      </c>
      <c r="F70" s="256"/>
    </row>
    <row r="71" spans="1:6" outlineLevel="2">
      <c r="A71" s="255">
        <v>41036</v>
      </c>
      <c r="B71" s="256" t="s">
        <v>1079</v>
      </c>
      <c r="C71" s="256" t="s">
        <v>152</v>
      </c>
      <c r="D71" s="256">
        <v>5</v>
      </c>
      <c r="E71" s="256">
        <v>40000</v>
      </c>
      <c r="F71" s="256" t="s">
        <v>1076</v>
      </c>
    </row>
    <row r="72" spans="1:6" outlineLevel="2">
      <c r="A72" s="255">
        <v>41036</v>
      </c>
      <c r="B72" s="256" t="s">
        <v>1079</v>
      </c>
      <c r="C72" s="256" t="s">
        <v>152</v>
      </c>
      <c r="D72" s="256">
        <v>5</v>
      </c>
      <c r="E72" s="256">
        <v>40000</v>
      </c>
      <c r="F72" s="256" t="s">
        <v>1076</v>
      </c>
    </row>
    <row r="73" spans="1:6" outlineLevel="2">
      <c r="A73" s="255">
        <v>41041</v>
      </c>
      <c r="B73" s="256" t="s">
        <v>1071</v>
      </c>
      <c r="C73" s="256" t="s">
        <v>152</v>
      </c>
      <c r="D73" s="256">
        <v>6</v>
      </c>
      <c r="E73" s="256">
        <v>180000</v>
      </c>
      <c r="F73" s="256" t="s">
        <v>1076</v>
      </c>
    </row>
    <row r="74" spans="1:6" outlineLevel="2">
      <c r="A74" s="255">
        <v>41041</v>
      </c>
      <c r="B74" s="256" t="s">
        <v>1071</v>
      </c>
      <c r="C74" s="256" t="s">
        <v>152</v>
      </c>
      <c r="D74" s="256">
        <v>6</v>
      </c>
      <c r="E74" s="256">
        <v>180000</v>
      </c>
      <c r="F74" s="256" t="s">
        <v>1076</v>
      </c>
    </row>
    <row r="75" spans="1:6" outlineLevel="1">
      <c r="A75" s="255"/>
      <c r="B75" s="256"/>
      <c r="C75" s="504" t="s">
        <v>1949</v>
      </c>
      <c r="D75" s="256">
        <f>SUBTOTAL(9,D71:D74)</f>
        <v>22</v>
      </c>
      <c r="E75" s="256">
        <f>SUBTOTAL(9,E71:E74)</f>
        <v>440000</v>
      </c>
      <c r="F75" s="256"/>
    </row>
    <row r="76" spans="1:6" outlineLevel="2">
      <c r="A76" s="255">
        <v>41042</v>
      </c>
      <c r="B76" s="256" t="s">
        <v>1075</v>
      </c>
      <c r="C76" s="256" t="s">
        <v>1073</v>
      </c>
      <c r="D76" s="256">
        <v>3</v>
      </c>
      <c r="E76" s="256">
        <v>12000</v>
      </c>
      <c r="F76" s="256" t="s">
        <v>1086</v>
      </c>
    </row>
    <row r="77" spans="1:6" outlineLevel="2">
      <c r="A77" s="255">
        <v>41042</v>
      </c>
      <c r="B77" s="256" t="s">
        <v>1075</v>
      </c>
      <c r="C77" s="256" t="s">
        <v>1073</v>
      </c>
      <c r="D77" s="256">
        <v>3</v>
      </c>
      <c r="E77" s="256">
        <v>12000</v>
      </c>
      <c r="F77" s="256" t="s">
        <v>1086</v>
      </c>
    </row>
    <row r="78" spans="1:6" outlineLevel="1">
      <c r="A78" s="255"/>
      <c r="B78" s="256"/>
      <c r="C78" s="504" t="s">
        <v>1950</v>
      </c>
      <c r="D78" s="256">
        <f>SUBTOTAL(9,D76:D77)</f>
        <v>6</v>
      </c>
      <c r="E78" s="256">
        <f>SUBTOTAL(9,E76:E77)</f>
        <v>24000</v>
      </c>
      <c r="F78" s="256"/>
    </row>
    <row r="79" spans="1:6" outlineLevel="2">
      <c r="A79" s="255">
        <v>41043</v>
      </c>
      <c r="B79" s="256" t="s">
        <v>1071</v>
      </c>
      <c r="C79" s="256" t="s">
        <v>166</v>
      </c>
      <c r="D79" s="256">
        <v>4</v>
      </c>
      <c r="E79" s="256">
        <v>88000</v>
      </c>
      <c r="F79" s="256" t="s">
        <v>1078</v>
      </c>
    </row>
    <row r="80" spans="1:6" outlineLevel="2">
      <c r="A80" s="255">
        <v>41043</v>
      </c>
      <c r="B80" s="256" t="s">
        <v>1071</v>
      </c>
      <c r="C80" s="256" t="s">
        <v>166</v>
      </c>
      <c r="D80" s="256">
        <v>4</v>
      </c>
      <c r="E80" s="256">
        <v>88000</v>
      </c>
      <c r="F80" s="256" t="s">
        <v>1078</v>
      </c>
    </row>
    <row r="81" spans="1:6" outlineLevel="1">
      <c r="A81" s="255"/>
      <c r="B81" s="256"/>
      <c r="C81" s="504" t="s">
        <v>1951</v>
      </c>
      <c r="D81" s="256">
        <f>SUBTOTAL(9,D79:D80)</f>
        <v>8</v>
      </c>
      <c r="E81" s="256">
        <f>SUBTOTAL(9,E79:E80)</f>
        <v>176000</v>
      </c>
      <c r="F81" s="256"/>
    </row>
    <row r="82" spans="1:6" outlineLevel="2">
      <c r="A82" s="255">
        <v>41045</v>
      </c>
      <c r="B82" s="256" t="s">
        <v>1077</v>
      </c>
      <c r="C82" s="256" t="s">
        <v>152</v>
      </c>
      <c r="D82" s="256">
        <v>3</v>
      </c>
      <c r="E82" s="256">
        <v>6000</v>
      </c>
      <c r="F82" s="256" t="s">
        <v>1072</v>
      </c>
    </row>
    <row r="83" spans="1:6" outlineLevel="2">
      <c r="A83" s="255">
        <v>41045</v>
      </c>
      <c r="B83" s="256" t="s">
        <v>1077</v>
      </c>
      <c r="C83" s="256" t="s">
        <v>152</v>
      </c>
      <c r="D83" s="256">
        <v>3</v>
      </c>
      <c r="E83" s="256">
        <v>6000</v>
      </c>
      <c r="F83" s="256" t="s">
        <v>1072</v>
      </c>
    </row>
    <row r="84" spans="1:6" outlineLevel="2">
      <c r="A84" s="255">
        <v>41048</v>
      </c>
      <c r="B84" s="256" t="s">
        <v>1079</v>
      </c>
      <c r="C84" s="256" t="s">
        <v>152</v>
      </c>
      <c r="D84" s="256">
        <v>4</v>
      </c>
      <c r="E84" s="256">
        <v>48000</v>
      </c>
      <c r="F84" s="256" t="s">
        <v>1076</v>
      </c>
    </row>
    <row r="85" spans="1:6" outlineLevel="2">
      <c r="A85" s="255">
        <v>41048</v>
      </c>
      <c r="B85" s="256" t="s">
        <v>1079</v>
      </c>
      <c r="C85" s="256" t="s">
        <v>152</v>
      </c>
      <c r="D85" s="256">
        <v>4</v>
      </c>
      <c r="E85" s="256">
        <v>48000</v>
      </c>
      <c r="F85" s="256" t="s">
        <v>1076</v>
      </c>
    </row>
    <row r="86" spans="1:6" outlineLevel="2">
      <c r="A86" s="255">
        <v>41062</v>
      </c>
      <c r="B86" s="256" t="s">
        <v>1081</v>
      </c>
      <c r="C86" s="256" t="s">
        <v>152</v>
      </c>
      <c r="D86" s="256">
        <v>5</v>
      </c>
      <c r="E86" s="256">
        <v>8000</v>
      </c>
      <c r="F86" s="256" t="s">
        <v>1080</v>
      </c>
    </row>
    <row r="87" spans="1:6" outlineLevel="2">
      <c r="A87" s="255">
        <v>41062</v>
      </c>
      <c r="B87" s="256" t="s">
        <v>1081</v>
      </c>
      <c r="C87" s="256" t="s">
        <v>152</v>
      </c>
      <c r="D87" s="256">
        <v>5</v>
      </c>
      <c r="E87" s="256">
        <v>8000</v>
      </c>
      <c r="F87" s="256" t="s">
        <v>1080</v>
      </c>
    </row>
    <row r="88" spans="1:6" outlineLevel="2">
      <c r="A88" s="255">
        <v>41070</v>
      </c>
      <c r="B88" s="256" t="s">
        <v>1071</v>
      </c>
      <c r="C88" s="256" t="s">
        <v>152</v>
      </c>
      <c r="D88" s="256">
        <v>10</v>
      </c>
      <c r="E88" s="256">
        <v>200000</v>
      </c>
      <c r="F88" s="256" t="s">
        <v>1080</v>
      </c>
    </row>
    <row r="89" spans="1:6" outlineLevel="2">
      <c r="A89" s="255">
        <v>41070</v>
      </c>
      <c r="B89" s="256" t="s">
        <v>1071</v>
      </c>
      <c r="C89" s="256" t="s">
        <v>152</v>
      </c>
      <c r="D89" s="256">
        <v>10</v>
      </c>
      <c r="E89" s="256">
        <v>200000</v>
      </c>
      <c r="F89" s="256" t="s">
        <v>1080</v>
      </c>
    </row>
    <row r="90" spans="1:6" outlineLevel="1">
      <c r="A90" s="255"/>
      <c r="B90" s="256"/>
      <c r="C90" s="504" t="s">
        <v>1949</v>
      </c>
      <c r="D90" s="256">
        <f>SUBTOTAL(9,D82:D89)</f>
        <v>44</v>
      </c>
      <c r="E90" s="256">
        <f>SUBTOTAL(9,E82:E89)</f>
        <v>524000</v>
      </c>
      <c r="F90" s="256"/>
    </row>
    <row r="91" spans="1:6" outlineLevel="2">
      <c r="A91" s="255">
        <v>41102</v>
      </c>
      <c r="B91" s="256" t="s">
        <v>1075</v>
      </c>
      <c r="C91" s="256" t="s">
        <v>1087</v>
      </c>
      <c r="D91" s="256">
        <v>5</v>
      </c>
      <c r="E91" s="256">
        <v>15000</v>
      </c>
      <c r="F91" s="256" t="s">
        <v>1076</v>
      </c>
    </row>
    <row r="92" spans="1:6" outlineLevel="2">
      <c r="A92" s="255">
        <v>41102</v>
      </c>
      <c r="B92" s="256" t="s">
        <v>1075</v>
      </c>
      <c r="C92" s="256" t="s">
        <v>1087</v>
      </c>
      <c r="D92" s="256">
        <v>5</v>
      </c>
      <c r="E92" s="256">
        <v>15000</v>
      </c>
      <c r="F92" s="256" t="s">
        <v>1076</v>
      </c>
    </row>
    <row r="93" spans="1:6" outlineLevel="1">
      <c r="A93" s="255"/>
      <c r="B93" s="256"/>
      <c r="C93" s="504" t="s">
        <v>1952</v>
      </c>
      <c r="D93" s="256">
        <f>SUBTOTAL(9,D91:D92)</f>
        <v>10</v>
      </c>
      <c r="E93" s="256">
        <f>SUBTOTAL(9,E91:E92)</f>
        <v>30000</v>
      </c>
      <c r="F93" s="256"/>
    </row>
    <row r="94" spans="1:6" outlineLevel="2">
      <c r="A94" s="255">
        <v>41135</v>
      </c>
      <c r="B94" s="256" t="s">
        <v>1077</v>
      </c>
      <c r="C94" s="256" t="s">
        <v>166</v>
      </c>
      <c r="D94" s="256">
        <v>6</v>
      </c>
      <c r="E94" s="256">
        <v>12000</v>
      </c>
      <c r="F94" s="256" t="s">
        <v>1084</v>
      </c>
    </row>
    <row r="95" spans="1:6" outlineLevel="2">
      <c r="A95" s="255">
        <v>41135</v>
      </c>
      <c r="B95" s="256" t="s">
        <v>1077</v>
      </c>
      <c r="C95" s="256" t="s">
        <v>166</v>
      </c>
      <c r="D95" s="256">
        <v>6</v>
      </c>
      <c r="E95" s="256">
        <v>12000</v>
      </c>
      <c r="F95" s="256" t="s">
        <v>1084</v>
      </c>
    </row>
    <row r="96" spans="1:6" outlineLevel="1">
      <c r="A96" s="255"/>
      <c r="B96" s="256"/>
      <c r="C96" s="504" t="s">
        <v>1951</v>
      </c>
      <c r="D96" s="256">
        <f>SUBTOTAL(9,D94:D95)</f>
        <v>12</v>
      </c>
      <c r="E96" s="256">
        <f>SUBTOTAL(9,E94:E95)</f>
        <v>24000</v>
      </c>
      <c r="F96" s="256"/>
    </row>
    <row r="97" spans="1:6" outlineLevel="2">
      <c r="A97" s="255">
        <v>41136</v>
      </c>
      <c r="B97" s="256" t="s">
        <v>1071</v>
      </c>
      <c r="C97" s="256" t="s">
        <v>152</v>
      </c>
      <c r="D97" s="256">
        <v>8</v>
      </c>
      <c r="E97" s="256">
        <v>180000</v>
      </c>
      <c r="F97" s="256" t="s">
        <v>1072</v>
      </c>
    </row>
    <row r="98" spans="1:6" outlineLevel="2">
      <c r="A98" s="255">
        <v>41136</v>
      </c>
      <c r="B98" s="256" t="s">
        <v>1071</v>
      </c>
      <c r="C98" s="256" t="s">
        <v>152</v>
      </c>
      <c r="D98" s="256">
        <v>8</v>
      </c>
      <c r="E98" s="256">
        <v>180000</v>
      </c>
      <c r="F98" s="256" t="s">
        <v>1072</v>
      </c>
    </row>
    <row r="99" spans="1:6" outlineLevel="2">
      <c r="A99" s="255">
        <v>41155</v>
      </c>
      <c r="B99" s="256" t="s">
        <v>1071</v>
      </c>
      <c r="C99" s="256" t="s">
        <v>152</v>
      </c>
      <c r="D99" s="256">
        <v>6</v>
      </c>
      <c r="E99" s="256">
        <v>190000</v>
      </c>
      <c r="F99" s="256" t="s">
        <v>1076</v>
      </c>
    </row>
    <row r="100" spans="1:6" outlineLevel="2">
      <c r="A100" s="255">
        <v>41155</v>
      </c>
      <c r="B100" s="256" t="s">
        <v>1071</v>
      </c>
      <c r="C100" s="256" t="s">
        <v>152</v>
      </c>
      <c r="D100" s="256">
        <v>6</v>
      </c>
      <c r="E100" s="256">
        <v>190000</v>
      </c>
      <c r="F100" s="256" t="s">
        <v>1076</v>
      </c>
    </row>
    <row r="101" spans="1:6" outlineLevel="1">
      <c r="A101" s="255"/>
      <c r="B101" s="256"/>
      <c r="C101" s="504" t="s">
        <v>1949</v>
      </c>
      <c r="D101" s="256">
        <f>SUBTOTAL(9,D97:D100)</f>
        <v>28</v>
      </c>
      <c r="E101" s="256">
        <f>SUBTOTAL(9,E97:E100)</f>
        <v>740000</v>
      </c>
      <c r="F101" s="256"/>
    </row>
    <row r="102" spans="1:6" outlineLevel="2">
      <c r="A102" s="255">
        <v>41157</v>
      </c>
      <c r="B102" s="256" t="s">
        <v>1075</v>
      </c>
      <c r="C102" s="256" t="s">
        <v>1073</v>
      </c>
      <c r="D102" s="256">
        <v>4</v>
      </c>
      <c r="E102" s="256">
        <v>28000</v>
      </c>
      <c r="F102" s="256" t="s">
        <v>1086</v>
      </c>
    </row>
    <row r="103" spans="1:6" outlineLevel="2">
      <c r="A103" s="255">
        <v>41157</v>
      </c>
      <c r="B103" s="256" t="s">
        <v>1075</v>
      </c>
      <c r="C103" s="256" t="s">
        <v>1073</v>
      </c>
      <c r="D103" s="256">
        <v>4</v>
      </c>
      <c r="E103" s="256">
        <v>28000</v>
      </c>
      <c r="F103" s="256" t="s">
        <v>1086</v>
      </c>
    </row>
    <row r="104" spans="1:6" outlineLevel="1">
      <c r="A104" s="255"/>
      <c r="B104" s="256"/>
      <c r="C104" s="504" t="s">
        <v>1950</v>
      </c>
      <c r="D104" s="256">
        <f>SUBTOTAL(9,D102:D103)</f>
        <v>8</v>
      </c>
      <c r="E104" s="256">
        <f>SUBTOTAL(9,E102:E103)</f>
        <v>56000</v>
      </c>
      <c r="F104" s="256"/>
    </row>
    <row r="105" spans="1:6" outlineLevel="2">
      <c r="A105" s="255">
        <v>41160</v>
      </c>
      <c r="B105" s="256" t="s">
        <v>1079</v>
      </c>
      <c r="C105" s="256" t="s">
        <v>166</v>
      </c>
      <c r="D105" s="256">
        <v>5</v>
      </c>
      <c r="E105" s="256">
        <v>65000</v>
      </c>
      <c r="F105" s="256" t="s">
        <v>1084</v>
      </c>
    </row>
    <row r="106" spans="1:6" outlineLevel="2">
      <c r="A106" s="255">
        <v>41160</v>
      </c>
      <c r="B106" s="256" t="s">
        <v>1079</v>
      </c>
      <c r="C106" s="256" t="s">
        <v>166</v>
      </c>
      <c r="D106" s="256">
        <v>5</v>
      </c>
      <c r="E106" s="256">
        <v>65000</v>
      </c>
      <c r="F106" s="256" t="s">
        <v>1084</v>
      </c>
    </row>
    <row r="107" spans="1:6" outlineLevel="2">
      <c r="A107" s="255">
        <v>41194</v>
      </c>
      <c r="B107" s="256" t="s">
        <v>1077</v>
      </c>
      <c r="C107" s="256" t="s">
        <v>166</v>
      </c>
      <c r="D107" s="256">
        <v>4</v>
      </c>
      <c r="E107" s="256">
        <v>8000</v>
      </c>
      <c r="F107" s="256" t="s">
        <v>1083</v>
      </c>
    </row>
    <row r="108" spans="1:6" outlineLevel="2">
      <c r="A108" s="255">
        <v>41194</v>
      </c>
      <c r="B108" s="256" t="s">
        <v>1077</v>
      </c>
      <c r="C108" s="256" t="s">
        <v>166</v>
      </c>
      <c r="D108" s="256">
        <v>4</v>
      </c>
      <c r="E108" s="256">
        <v>8000</v>
      </c>
      <c r="F108" s="256" t="s">
        <v>1083</v>
      </c>
    </row>
    <row r="109" spans="1:6" outlineLevel="1">
      <c r="A109" s="255"/>
      <c r="B109" s="256"/>
      <c r="C109" s="504" t="s">
        <v>1951</v>
      </c>
      <c r="D109" s="256">
        <f>SUBTOTAL(9,D105:D108)</f>
        <v>18</v>
      </c>
      <c r="E109" s="256">
        <f>SUBTOTAL(9,E105:E108)</f>
        <v>146000</v>
      </c>
      <c r="F109" s="256"/>
    </row>
    <row r="110" spans="1:6" outlineLevel="2">
      <c r="A110" s="255">
        <v>41196</v>
      </c>
      <c r="B110" s="256" t="s">
        <v>1071</v>
      </c>
      <c r="C110" s="256" t="s">
        <v>1073</v>
      </c>
      <c r="D110" s="256">
        <v>3</v>
      </c>
      <c r="E110" s="256">
        <v>110000</v>
      </c>
      <c r="F110" s="256" t="s">
        <v>1086</v>
      </c>
    </row>
    <row r="111" spans="1:6" outlineLevel="2">
      <c r="A111" s="255">
        <v>41196</v>
      </c>
      <c r="B111" s="256" t="s">
        <v>1071</v>
      </c>
      <c r="C111" s="256" t="s">
        <v>1073</v>
      </c>
      <c r="D111" s="256">
        <v>3</v>
      </c>
      <c r="E111" s="256">
        <v>110000</v>
      </c>
      <c r="F111" s="256" t="s">
        <v>1086</v>
      </c>
    </row>
    <row r="112" spans="1:6" outlineLevel="1">
      <c r="A112" s="255"/>
      <c r="B112" s="256"/>
      <c r="C112" s="504" t="s">
        <v>1950</v>
      </c>
      <c r="D112" s="256">
        <f>SUBTOTAL(9,D110:D111)</f>
        <v>6</v>
      </c>
      <c r="E112" s="256">
        <f>SUBTOTAL(9,E110:E111)</f>
        <v>220000</v>
      </c>
      <c r="F112" s="256"/>
    </row>
    <row r="113" spans="1:6" outlineLevel="2">
      <c r="A113" s="255">
        <v>41228</v>
      </c>
      <c r="B113" s="256" t="s">
        <v>1077</v>
      </c>
      <c r="C113" s="256" t="s">
        <v>152</v>
      </c>
      <c r="D113" s="256">
        <v>7</v>
      </c>
      <c r="E113" s="256">
        <v>14000</v>
      </c>
      <c r="F113" s="256" t="s">
        <v>1076</v>
      </c>
    </row>
    <row r="114" spans="1:6" outlineLevel="2">
      <c r="A114" s="255">
        <v>41228</v>
      </c>
      <c r="B114" s="256" t="s">
        <v>1077</v>
      </c>
      <c r="C114" s="256" t="s">
        <v>152</v>
      </c>
      <c r="D114" s="256">
        <v>7</v>
      </c>
      <c r="E114" s="256">
        <v>14000</v>
      </c>
      <c r="F114" s="256" t="s">
        <v>1076</v>
      </c>
    </row>
    <row r="115" spans="1:6" outlineLevel="2">
      <c r="A115" s="255">
        <v>41229</v>
      </c>
      <c r="B115" s="256" t="s">
        <v>1071</v>
      </c>
      <c r="C115" s="256" t="s">
        <v>152</v>
      </c>
      <c r="D115" s="256">
        <v>4</v>
      </c>
      <c r="E115" s="256">
        <v>80000</v>
      </c>
      <c r="F115" s="256" t="s">
        <v>1072</v>
      </c>
    </row>
    <row r="116" spans="1:6" outlineLevel="2">
      <c r="A116" s="255">
        <v>41229</v>
      </c>
      <c r="B116" s="256" t="s">
        <v>1071</v>
      </c>
      <c r="C116" s="256" t="s">
        <v>152</v>
      </c>
      <c r="D116" s="256">
        <v>4</v>
      </c>
      <c r="E116" s="256">
        <v>80000</v>
      </c>
      <c r="F116" s="256" t="s">
        <v>1072</v>
      </c>
    </row>
    <row r="117" spans="1:6" outlineLevel="1">
      <c r="A117" s="255"/>
      <c r="B117" s="256"/>
      <c r="C117" s="504" t="s">
        <v>1949</v>
      </c>
      <c r="D117" s="256">
        <f>SUBTOTAL(9,D113:D116)</f>
        <v>22</v>
      </c>
      <c r="E117" s="256">
        <f>SUBTOTAL(9,E113:E116)</f>
        <v>188000</v>
      </c>
      <c r="F117" s="256"/>
    </row>
    <row r="118" spans="1:6" outlineLevel="2">
      <c r="A118" s="255">
        <v>41262</v>
      </c>
      <c r="B118" s="256" t="s">
        <v>1077</v>
      </c>
      <c r="C118" s="256" t="s">
        <v>166</v>
      </c>
      <c r="D118" s="256">
        <v>6</v>
      </c>
      <c r="E118" s="256">
        <v>12000</v>
      </c>
      <c r="F118" s="256" t="s">
        <v>1083</v>
      </c>
    </row>
    <row r="119" spans="1:6" outlineLevel="2">
      <c r="A119" s="255">
        <v>41262</v>
      </c>
      <c r="B119" s="256" t="s">
        <v>1077</v>
      </c>
      <c r="C119" s="256" t="s">
        <v>166</v>
      </c>
      <c r="D119" s="256">
        <v>6</v>
      </c>
      <c r="E119" s="256">
        <v>12000</v>
      </c>
      <c r="F119" s="256" t="s">
        <v>1083</v>
      </c>
    </row>
    <row r="120" spans="1:6" outlineLevel="1">
      <c r="A120" s="235"/>
      <c r="B120" s="234"/>
      <c r="C120" s="505" t="s">
        <v>1951</v>
      </c>
      <c r="D120" s="234">
        <f>SUBTOTAL(9,D118:D119)</f>
        <v>12</v>
      </c>
      <c r="E120" s="234">
        <f>SUBTOTAL(9,E118:E119)</f>
        <v>24000</v>
      </c>
      <c r="F120" s="234"/>
    </row>
    <row r="121" spans="1:6">
      <c r="A121" s="235"/>
      <c r="B121" s="234"/>
      <c r="C121" s="505" t="s">
        <v>1452</v>
      </c>
      <c r="D121" s="234">
        <f>SUBTOTAL(9,D2:D119)</f>
        <v>378</v>
      </c>
      <c r="E121" s="234">
        <f>SUBTOTAL(9,E2:E119)</f>
        <v>4376800</v>
      </c>
      <c r="F121" s="234"/>
    </row>
    <row r="122" spans="1:6" outlineLevel="1">
      <c r="A122" s="235"/>
      <c r="B122" s="505" t="s">
        <v>1948</v>
      </c>
      <c r="C122" s="234"/>
      <c r="D122" s="234">
        <f>SUBTOTAL(9,D118:D119)</f>
        <v>12</v>
      </c>
      <c r="E122" s="234">
        <f>SUBTOTAL(9,E118:E119)</f>
        <v>24000</v>
      </c>
      <c r="F122" s="234"/>
    </row>
    <row r="123" spans="1:6">
      <c r="A123" s="235"/>
      <c r="B123" s="505" t="s">
        <v>1452</v>
      </c>
      <c r="C123" s="234"/>
      <c r="D123" s="234">
        <f>SUBTOTAL(9,D2:D119)</f>
        <v>378</v>
      </c>
      <c r="E123" s="234">
        <f>SUBTOTAL(9,E2:E119)</f>
        <v>4376800</v>
      </c>
      <c r="F123" s="234"/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779-E14D-4C11-A03A-41EB14EBAEDD}">
  <sheetPr>
    <tabColor rgb="FF7030A0"/>
  </sheetPr>
  <dimension ref="A1:K22"/>
  <sheetViews>
    <sheetView showGridLines="0" topLeftCell="A2" workbookViewId="0">
      <selection activeCell="H14" sqref="H14"/>
    </sheetView>
  </sheetViews>
  <sheetFormatPr defaultRowHeight="14.25"/>
  <cols>
    <col min="1" max="1" width="13.7109375" style="12" customWidth="1"/>
    <col min="2" max="2" width="13" style="12" customWidth="1"/>
    <col min="3" max="3" width="14.28515625" style="12" customWidth="1"/>
    <col min="4" max="4" width="13.7109375" style="12" customWidth="1"/>
    <col min="5" max="5" width="17.85546875" style="12" customWidth="1"/>
    <col min="6" max="6" width="11.42578125" style="12" customWidth="1"/>
    <col min="7" max="7" width="12.5703125" style="12" bestFit="1" customWidth="1"/>
    <col min="8" max="8" width="22.28515625" style="12" bestFit="1" customWidth="1"/>
    <col min="9" max="9" width="22" style="12" bestFit="1" customWidth="1"/>
    <col min="10" max="10" width="23" style="12" bestFit="1" customWidth="1"/>
    <col min="11" max="11" width="30.7109375" style="12" bestFit="1" customWidth="1"/>
    <col min="12" max="16384" width="9.140625" style="12"/>
  </cols>
  <sheetData>
    <row r="1" spans="1:11" ht="15">
      <c r="A1" s="484" t="s">
        <v>1088</v>
      </c>
      <c r="B1" s="484"/>
      <c r="C1" s="484"/>
      <c r="D1" s="484"/>
      <c r="E1" s="484"/>
      <c r="F1" s="257"/>
    </row>
    <row r="3" spans="1:11" ht="42.75">
      <c r="A3" s="258" t="s">
        <v>1089</v>
      </c>
      <c r="B3" s="258" t="s">
        <v>1090</v>
      </c>
      <c r="C3" s="258" t="s">
        <v>1091</v>
      </c>
      <c r="D3" s="258" t="s">
        <v>1092</v>
      </c>
      <c r="E3" s="258" t="s">
        <v>1093</v>
      </c>
    </row>
    <row r="4" spans="1:11">
      <c r="A4" s="259" t="s">
        <v>1094</v>
      </c>
      <c r="B4" s="260">
        <v>979.69</v>
      </c>
      <c r="C4" s="260">
        <v>662.95</v>
      </c>
      <c r="D4" s="260">
        <v>433.9</v>
      </c>
      <c r="E4" s="260">
        <f>C4-D4</f>
        <v>229.05000000000007</v>
      </c>
    </row>
    <row r="5" spans="1:11">
      <c r="A5" s="259" t="s">
        <v>1094</v>
      </c>
      <c r="B5" s="260">
        <v>1998</v>
      </c>
      <c r="C5" s="260">
        <v>1276.4000000000001</v>
      </c>
      <c r="D5" s="260">
        <v>1250.7</v>
      </c>
      <c r="E5" s="260">
        <f>C5-D5</f>
        <v>25.700000000000045</v>
      </c>
    </row>
    <row r="6" spans="1:11">
      <c r="A6" s="259" t="s">
        <v>1095</v>
      </c>
      <c r="B6" s="260">
        <v>2440.89</v>
      </c>
      <c r="C6" s="260">
        <v>1409.89</v>
      </c>
      <c r="D6" s="260">
        <v>1296.5</v>
      </c>
      <c r="E6" s="260">
        <f>C6-D6</f>
        <v>113.3900000000001</v>
      </c>
    </row>
    <row r="7" spans="1:11">
      <c r="A7" s="259" t="s">
        <v>1096</v>
      </c>
      <c r="B7" s="260">
        <v>278.52999999999997</v>
      </c>
      <c r="C7" s="260">
        <v>197.45</v>
      </c>
      <c r="D7" s="260"/>
      <c r="E7" s="260">
        <f>C7-D7</f>
        <v>197.45</v>
      </c>
    </row>
    <row r="8" spans="1:11">
      <c r="A8" s="259" t="s">
        <v>1095</v>
      </c>
      <c r="B8" s="260">
        <v>162.5</v>
      </c>
      <c r="C8" s="260">
        <v>118.23</v>
      </c>
      <c r="D8" s="260">
        <v>54.64</v>
      </c>
      <c r="E8" s="260">
        <f>C8-D8</f>
        <v>63.59</v>
      </c>
    </row>
    <row r="10" spans="1:11" ht="15">
      <c r="A10" s="484" t="s">
        <v>1097</v>
      </c>
      <c r="B10" s="484"/>
      <c r="C10" s="484"/>
      <c r="D10" s="484"/>
      <c r="E10" s="484"/>
      <c r="G10" s="237"/>
    </row>
    <row r="12" spans="1:11" ht="42.75">
      <c r="A12" s="258" t="s">
        <v>1089</v>
      </c>
      <c r="B12" s="258" t="s">
        <v>1090</v>
      </c>
      <c r="C12" s="258" t="s">
        <v>1091</v>
      </c>
      <c r="D12" s="258" t="s">
        <v>1092</v>
      </c>
      <c r="E12" s="258" t="s">
        <v>1093</v>
      </c>
      <c r="G12" s="258"/>
      <c r="H12" s="12" t="s">
        <v>1090</v>
      </c>
      <c r="I12" s="12" t="s">
        <v>1091</v>
      </c>
      <c r="J12" s="12" t="s">
        <v>1092</v>
      </c>
      <c r="K12" s="12" t="s">
        <v>1093</v>
      </c>
    </row>
    <row r="13" spans="1:11">
      <c r="A13" s="259" t="s">
        <v>1094</v>
      </c>
      <c r="B13" s="260">
        <v>1385.83</v>
      </c>
      <c r="C13" s="260">
        <v>911.78</v>
      </c>
      <c r="D13" s="260">
        <v>903.1</v>
      </c>
      <c r="E13" s="260">
        <f t="shared" ref="E13:E22" si="0">C13-D13</f>
        <v>8.67999999999995</v>
      </c>
      <c r="G13" s="12" t="s">
        <v>1094</v>
      </c>
      <c r="H13" s="506">
        <v>4608.7000000000007</v>
      </c>
      <c r="I13" s="506">
        <v>2984.31</v>
      </c>
      <c r="J13" s="506">
        <v>2601.9199999999996</v>
      </c>
      <c r="K13" s="506">
        <v>382.39000000000004</v>
      </c>
    </row>
    <row r="14" spans="1:11">
      <c r="A14" s="259" t="s">
        <v>1094</v>
      </c>
      <c r="B14" s="260">
        <v>50</v>
      </c>
      <c r="C14" s="260">
        <v>36.64</v>
      </c>
      <c r="D14" s="260"/>
      <c r="E14" s="260">
        <f t="shared" si="0"/>
        <v>36.64</v>
      </c>
      <c r="G14" s="12" t="s">
        <v>1095</v>
      </c>
      <c r="H14" s="506">
        <v>3035.92</v>
      </c>
      <c r="I14" s="506">
        <v>1815.97</v>
      </c>
      <c r="J14" s="506">
        <v>1468.3200000000002</v>
      </c>
      <c r="K14" s="506">
        <v>347.65000000000015</v>
      </c>
    </row>
    <row r="15" spans="1:11">
      <c r="A15" s="259" t="s">
        <v>1095</v>
      </c>
      <c r="B15" s="260">
        <v>320</v>
      </c>
      <c r="C15" s="260">
        <v>224.61</v>
      </c>
      <c r="D15" s="260">
        <v>98.75</v>
      </c>
      <c r="E15" s="260">
        <f t="shared" si="0"/>
        <v>125.86000000000001</v>
      </c>
      <c r="G15" s="12" t="s">
        <v>1096</v>
      </c>
      <c r="H15" s="506">
        <v>542.78</v>
      </c>
      <c r="I15" s="506">
        <v>353.51</v>
      </c>
      <c r="J15" s="506">
        <v>32.17</v>
      </c>
      <c r="K15" s="506">
        <v>321.33999999999997</v>
      </c>
    </row>
    <row r="16" spans="1:11">
      <c r="A16" s="259" t="s">
        <v>1096</v>
      </c>
      <c r="B16" s="260">
        <v>143.07</v>
      </c>
      <c r="C16" s="260">
        <v>56.71</v>
      </c>
      <c r="D16" s="260"/>
      <c r="E16" s="260">
        <f t="shared" si="0"/>
        <v>56.71</v>
      </c>
    </row>
    <row r="17" spans="1:5">
      <c r="A17" s="259" t="s">
        <v>1095</v>
      </c>
      <c r="B17" s="260">
        <v>38.76</v>
      </c>
      <c r="C17" s="260">
        <v>33.14</v>
      </c>
      <c r="D17" s="260">
        <v>18.43</v>
      </c>
      <c r="E17" s="260">
        <f t="shared" si="0"/>
        <v>14.71</v>
      </c>
    </row>
    <row r="18" spans="1:5">
      <c r="A18" s="259" t="s">
        <v>1096</v>
      </c>
      <c r="B18" s="260">
        <v>66.650000000000006</v>
      </c>
      <c r="C18" s="260">
        <v>52.17</v>
      </c>
      <c r="D18" s="260">
        <v>32.17</v>
      </c>
      <c r="E18" s="260">
        <f t="shared" si="0"/>
        <v>20</v>
      </c>
    </row>
    <row r="19" spans="1:5">
      <c r="A19" s="259" t="s">
        <v>1094</v>
      </c>
      <c r="B19" s="260">
        <v>150</v>
      </c>
      <c r="C19" s="260">
        <v>60.82</v>
      </c>
      <c r="D19" s="260"/>
      <c r="E19" s="260">
        <f t="shared" si="0"/>
        <v>60.82</v>
      </c>
    </row>
    <row r="20" spans="1:5">
      <c r="A20" s="259" t="s">
        <v>1096</v>
      </c>
      <c r="B20" s="260">
        <v>54.53</v>
      </c>
      <c r="C20" s="260">
        <v>47.18</v>
      </c>
      <c r="D20" s="260"/>
      <c r="E20" s="260">
        <f t="shared" si="0"/>
        <v>47.18</v>
      </c>
    </row>
    <row r="21" spans="1:5">
      <c r="A21" s="259" t="s">
        <v>1094</v>
      </c>
      <c r="B21" s="260">
        <v>45.18</v>
      </c>
      <c r="C21" s="260">
        <v>35.72</v>
      </c>
      <c r="D21" s="260">
        <v>14.22</v>
      </c>
      <c r="E21" s="260">
        <f t="shared" si="0"/>
        <v>21.5</v>
      </c>
    </row>
    <row r="22" spans="1:5">
      <c r="A22" s="259" t="s">
        <v>1095</v>
      </c>
      <c r="B22" s="260">
        <v>73.77</v>
      </c>
      <c r="C22" s="260">
        <v>30.1</v>
      </c>
      <c r="D22" s="260"/>
      <c r="E22" s="260">
        <f t="shared" si="0"/>
        <v>30.1</v>
      </c>
    </row>
  </sheetData>
  <dataConsolidate leftLabels="1" topLabels="1">
    <dataRefs count="2">
      <dataRef ref="A3:E8" sheet="СР 6.1"/>
      <dataRef ref="A12:E22" sheet="СР 6.1"/>
    </dataRefs>
  </dataConsolidate>
  <mergeCells count="2">
    <mergeCell ref="A1:E1"/>
    <mergeCell ref="A10:E10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5FA40-68AC-45AC-8CCB-7D524F756F04}">
  <sheetPr>
    <tabColor rgb="FF7030A0"/>
  </sheetPr>
  <dimension ref="A1:J33"/>
  <sheetViews>
    <sheetView workbookViewId="0">
      <selection activeCell="F17" sqref="F17"/>
    </sheetView>
  </sheetViews>
  <sheetFormatPr defaultRowHeight="14.25"/>
  <cols>
    <col min="1" max="1" width="18.7109375" style="12" bestFit="1" customWidth="1"/>
    <col min="2" max="2" width="9.5703125" style="12" bestFit="1" customWidth="1"/>
    <col min="3" max="3" width="16" style="12" bestFit="1" customWidth="1"/>
    <col min="4" max="4" width="17.5703125" style="12" bestFit="1" customWidth="1"/>
    <col min="5" max="5" width="12.28515625" style="12" bestFit="1" customWidth="1"/>
    <col min="6" max="9" width="9.140625" style="12"/>
    <col min="10" max="10" width="11.42578125" style="12" customWidth="1"/>
    <col min="11" max="16384" width="9.140625" style="12"/>
  </cols>
  <sheetData>
    <row r="1" spans="1:10" ht="15">
      <c r="A1" s="261"/>
      <c r="B1" s="12" t="s">
        <v>1099</v>
      </c>
      <c r="C1" s="12" t="s">
        <v>1100</v>
      </c>
      <c r="D1" s="12" t="s">
        <v>1118</v>
      </c>
      <c r="E1" s="12" t="s">
        <v>1134</v>
      </c>
      <c r="J1" s="257"/>
    </row>
    <row r="2" spans="1:10">
      <c r="A2" s="12" t="s">
        <v>1101</v>
      </c>
      <c r="B2" s="506">
        <v>13800</v>
      </c>
      <c r="C2" s="506">
        <v>20500</v>
      </c>
      <c r="D2" s="506">
        <v>8200</v>
      </c>
    </row>
    <row r="3" spans="1:10">
      <c r="A3" s="12" t="s">
        <v>1102</v>
      </c>
      <c r="B3" s="506">
        <v>21500</v>
      </c>
      <c r="C3" s="506">
        <v>6800</v>
      </c>
      <c r="D3" s="506">
        <v>6900</v>
      </c>
      <c r="E3" s="506">
        <v>1500</v>
      </c>
    </row>
    <row r="4" spans="1:10">
      <c r="A4" s="12" t="s">
        <v>1119</v>
      </c>
      <c r="B4" s="506">
        <v>8400</v>
      </c>
      <c r="C4" s="506">
        <v>12200</v>
      </c>
      <c r="D4" s="506">
        <v>8100</v>
      </c>
    </row>
    <row r="5" spans="1:10">
      <c r="A5" s="12" t="s">
        <v>1120</v>
      </c>
      <c r="B5" s="506">
        <v>9900</v>
      </c>
      <c r="C5" s="506">
        <v>11000</v>
      </c>
      <c r="D5" s="506">
        <v>3600</v>
      </c>
      <c r="E5" s="506">
        <v>7800</v>
      </c>
    </row>
    <row r="6" spans="1:10">
      <c r="A6" s="12" t="s">
        <v>1103</v>
      </c>
      <c r="B6" s="506">
        <v>11800</v>
      </c>
      <c r="C6" s="506">
        <v>17000</v>
      </c>
      <c r="D6" s="506">
        <v>7400</v>
      </c>
      <c r="E6" s="506">
        <v>3700</v>
      </c>
    </row>
    <row r="7" spans="1:10">
      <c r="A7" s="12" t="s">
        <v>1104</v>
      </c>
      <c r="B7" s="506">
        <v>4000</v>
      </c>
      <c r="C7" s="506">
        <v>17400</v>
      </c>
      <c r="E7" s="506">
        <v>8000</v>
      </c>
    </row>
    <row r="8" spans="1:10">
      <c r="A8" s="12" t="s">
        <v>1105</v>
      </c>
      <c r="B8" s="506">
        <v>30200</v>
      </c>
      <c r="C8" s="506">
        <v>23600</v>
      </c>
      <c r="D8" s="506">
        <v>18800</v>
      </c>
    </row>
    <row r="9" spans="1:10">
      <c r="A9" s="12" t="s">
        <v>1106</v>
      </c>
      <c r="B9" s="506">
        <v>4300</v>
      </c>
      <c r="C9" s="506">
        <v>19500</v>
      </c>
      <c r="E9" s="506">
        <v>3100</v>
      </c>
    </row>
    <row r="10" spans="1:10">
      <c r="A10" s="12" t="s">
        <v>1107</v>
      </c>
      <c r="B10" s="506">
        <v>9200</v>
      </c>
      <c r="C10" s="506">
        <v>14800</v>
      </c>
    </row>
    <row r="11" spans="1:10">
      <c r="A11" s="12" t="s">
        <v>1108</v>
      </c>
      <c r="B11" s="506">
        <v>5400</v>
      </c>
      <c r="C11" s="506">
        <v>13900</v>
      </c>
      <c r="E11" s="506">
        <v>3100</v>
      </c>
    </row>
    <row r="12" spans="1:10">
      <c r="A12" s="12" t="s">
        <v>1109</v>
      </c>
      <c r="B12" s="506">
        <v>9300</v>
      </c>
      <c r="C12" s="506">
        <v>12300</v>
      </c>
      <c r="E12" s="506">
        <v>3400</v>
      </c>
      <c r="J12" s="237"/>
    </row>
    <row r="13" spans="1:10">
      <c r="A13" s="12" t="s">
        <v>1110</v>
      </c>
      <c r="B13" s="506">
        <v>4000</v>
      </c>
      <c r="C13" s="506">
        <v>18900</v>
      </c>
      <c r="D13" s="506">
        <v>11800</v>
      </c>
    </row>
    <row r="14" spans="1:10">
      <c r="A14" s="12" t="s">
        <v>1111</v>
      </c>
      <c r="B14" s="506">
        <v>6300</v>
      </c>
      <c r="C14" s="506">
        <v>7900</v>
      </c>
      <c r="D14" s="506">
        <v>5400</v>
      </c>
    </row>
    <row r="15" spans="1:10">
      <c r="A15" s="12" t="s">
        <v>1112</v>
      </c>
      <c r="B15" s="506">
        <v>12900</v>
      </c>
      <c r="C15" s="506">
        <v>20600</v>
      </c>
      <c r="E15" s="506">
        <v>8100</v>
      </c>
    </row>
    <row r="16" spans="1:10">
      <c r="A16" s="12" t="s">
        <v>1113</v>
      </c>
      <c r="B16" s="506">
        <v>12000</v>
      </c>
      <c r="C16" s="506">
        <v>8000</v>
      </c>
      <c r="D16" s="506">
        <v>1100</v>
      </c>
    </row>
    <row r="17" spans="1:5">
      <c r="A17" s="12" t="s">
        <v>1121</v>
      </c>
      <c r="B17" s="506">
        <v>4800</v>
      </c>
      <c r="C17" s="506">
        <v>9700</v>
      </c>
      <c r="E17" s="506">
        <v>8700</v>
      </c>
    </row>
    <row r="18" spans="1:5">
      <c r="A18" s="12" t="s">
        <v>1122</v>
      </c>
      <c r="B18" s="506">
        <v>3900</v>
      </c>
      <c r="C18" s="506">
        <v>3100</v>
      </c>
      <c r="E18" s="506">
        <v>2200</v>
      </c>
    </row>
    <row r="19" spans="1:5">
      <c r="A19" s="12" t="s">
        <v>1123</v>
      </c>
      <c r="B19" s="506">
        <v>3400</v>
      </c>
      <c r="C19" s="506">
        <v>11800</v>
      </c>
      <c r="E19" s="506">
        <v>5800</v>
      </c>
    </row>
    <row r="20" spans="1:5">
      <c r="A20" s="12" t="s">
        <v>1124</v>
      </c>
      <c r="B20" s="506">
        <v>11600</v>
      </c>
      <c r="C20" s="506">
        <v>10000</v>
      </c>
      <c r="E20" s="506">
        <v>8000</v>
      </c>
    </row>
    <row r="21" spans="1:5">
      <c r="A21" s="12" t="s">
        <v>1125</v>
      </c>
      <c r="C21" s="506">
        <v>2000</v>
      </c>
    </row>
    <row r="22" spans="1:5">
      <c r="A22" s="12" t="s">
        <v>1126</v>
      </c>
      <c r="B22" s="506">
        <v>3800</v>
      </c>
      <c r="C22" s="506">
        <v>5200</v>
      </c>
      <c r="E22" s="506">
        <v>4000</v>
      </c>
    </row>
    <row r="23" spans="1:5">
      <c r="A23" s="12" t="s">
        <v>1114</v>
      </c>
      <c r="B23" s="506">
        <v>2600</v>
      </c>
      <c r="C23" s="506">
        <v>7400</v>
      </c>
      <c r="D23" s="506">
        <v>5900</v>
      </c>
    </row>
    <row r="24" spans="1:5">
      <c r="A24" s="12" t="s">
        <v>1115</v>
      </c>
      <c r="B24" s="506">
        <v>3300</v>
      </c>
      <c r="C24" s="506">
        <v>18700</v>
      </c>
      <c r="D24" s="506">
        <v>4300</v>
      </c>
    </row>
    <row r="25" spans="1:5">
      <c r="A25" s="12" t="s">
        <v>1116</v>
      </c>
      <c r="B25" s="506">
        <v>300</v>
      </c>
      <c r="C25" s="506">
        <v>100</v>
      </c>
    </row>
    <row r="26" spans="1:5">
      <c r="A26" s="12" t="s">
        <v>1117</v>
      </c>
      <c r="B26" s="506">
        <v>8600</v>
      </c>
      <c r="C26" s="506">
        <v>4200</v>
      </c>
      <c r="D26" s="506">
        <v>1600</v>
      </c>
    </row>
    <row r="27" spans="1:5">
      <c r="A27" s="12" t="s">
        <v>1127</v>
      </c>
      <c r="B27" s="506">
        <v>500</v>
      </c>
      <c r="C27" s="506">
        <v>16400</v>
      </c>
    </row>
    <row r="28" spans="1:5">
      <c r="A28" s="12" t="s">
        <v>1128</v>
      </c>
      <c r="B28" s="506">
        <v>600</v>
      </c>
      <c r="C28" s="506">
        <v>9100</v>
      </c>
      <c r="E28" s="506">
        <v>6200</v>
      </c>
    </row>
    <row r="29" spans="1:5">
      <c r="A29" s="12" t="s">
        <v>1129</v>
      </c>
      <c r="B29" s="506">
        <v>10400</v>
      </c>
      <c r="C29" s="506">
        <v>9600</v>
      </c>
      <c r="E29" s="506">
        <v>5600</v>
      </c>
    </row>
    <row r="30" spans="1:5">
      <c r="A30" s="12" t="s">
        <v>1130</v>
      </c>
      <c r="B30" s="506">
        <v>300</v>
      </c>
      <c r="C30" s="506">
        <v>8600</v>
      </c>
      <c r="E30" s="506">
        <v>8300</v>
      </c>
    </row>
    <row r="31" spans="1:5">
      <c r="A31" s="12" t="s">
        <v>1131</v>
      </c>
      <c r="B31" s="506">
        <v>4800</v>
      </c>
      <c r="C31" s="506">
        <v>11100</v>
      </c>
      <c r="E31" s="506">
        <v>900</v>
      </c>
    </row>
    <row r="32" spans="1:5">
      <c r="A32" s="12" t="s">
        <v>1132</v>
      </c>
      <c r="B32" s="506">
        <v>9700</v>
      </c>
      <c r="C32" s="506">
        <v>10600</v>
      </c>
      <c r="E32" s="506">
        <v>8200</v>
      </c>
    </row>
    <row r="33" spans="1:3">
      <c r="A33" s="12" t="s">
        <v>1133</v>
      </c>
      <c r="B33" s="506">
        <v>8500</v>
      </c>
      <c r="C33" s="506">
        <v>2000</v>
      </c>
    </row>
  </sheetData>
  <dataConsolidate leftLabels="1" topLabels="1">
    <dataRefs count="4">
      <dataRef ref="B2:D21" sheet="I"/>
      <dataRef ref="B2:E17" sheet="II"/>
      <dataRef ref="B2:C29" sheet="III"/>
      <dataRef ref="B2:E26" sheet="IV"/>
    </dataRefs>
  </dataConsolidate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E53B2-9C16-4703-947F-0A71DF044068}">
  <dimension ref="B2:D21"/>
  <sheetViews>
    <sheetView showGridLines="0" workbookViewId="0">
      <selection activeCell="G24" sqref="G24"/>
    </sheetView>
  </sheetViews>
  <sheetFormatPr defaultRowHeight="14.25"/>
  <cols>
    <col min="1" max="1" width="2.85546875" style="12" customWidth="1"/>
    <col min="2" max="4" width="21.42578125" style="12" customWidth="1"/>
    <col min="5" max="16384" width="9.140625" style="12"/>
  </cols>
  <sheetData>
    <row r="2" spans="2:4">
      <c r="B2" s="258" t="s">
        <v>1098</v>
      </c>
      <c r="C2" s="258" t="s">
        <v>1099</v>
      </c>
      <c r="D2" s="258" t="s">
        <v>1100</v>
      </c>
    </row>
    <row r="3" spans="2:4">
      <c r="B3" s="259" t="s">
        <v>1101</v>
      </c>
      <c r="C3" s="260">
        <v>4100</v>
      </c>
      <c r="D3" s="260">
        <v>9200</v>
      </c>
    </row>
    <row r="4" spans="2:4">
      <c r="B4" s="259" t="s">
        <v>1102</v>
      </c>
      <c r="C4" s="260">
        <v>9000</v>
      </c>
      <c r="D4" s="260"/>
    </row>
    <row r="5" spans="2:4">
      <c r="B5" s="259" t="s">
        <v>1103</v>
      </c>
      <c r="C5" s="260"/>
      <c r="D5" s="260"/>
    </row>
    <row r="6" spans="2:4">
      <c r="B6" s="259" t="s">
        <v>1104</v>
      </c>
      <c r="C6" s="260">
        <v>500</v>
      </c>
      <c r="D6" s="260">
        <v>3400</v>
      </c>
    </row>
    <row r="7" spans="2:4">
      <c r="B7" s="259" t="s">
        <v>1105</v>
      </c>
      <c r="C7" s="260">
        <v>5000</v>
      </c>
      <c r="D7" s="260">
        <v>5400</v>
      </c>
    </row>
    <row r="8" spans="2:4">
      <c r="B8" s="259" t="s">
        <v>1105</v>
      </c>
      <c r="C8" s="260">
        <v>6200</v>
      </c>
      <c r="D8" s="260">
        <v>1000</v>
      </c>
    </row>
    <row r="9" spans="2:4">
      <c r="B9" s="259" t="s">
        <v>1106</v>
      </c>
      <c r="C9" s="260">
        <v>1800</v>
      </c>
      <c r="D9" s="260"/>
    </row>
    <row r="10" spans="2:4">
      <c r="B10" s="259" t="s">
        <v>1106</v>
      </c>
      <c r="C10" s="260">
        <v>2500</v>
      </c>
      <c r="D10" s="260">
        <v>3400</v>
      </c>
    </row>
    <row r="11" spans="2:4">
      <c r="B11" s="259" t="s">
        <v>1107</v>
      </c>
      <c r="C11" s="260">
        <v>400</v>
      </c>
      <c r="D11" s="260">
        <v>7000</v>
      </c>
    </row>
    <row r="12" spans="2:4">
      <c r="B12" s="259" t="s">
        <v>1108</v>
      </c>
      <c r="C12" s="260">
        <v>3900</v>
      </c>
      <c r="D12" s="260">
        <v>4900</v>
      </c>
    </row>
    <row r="13" spans="2:4">
      <c r="B13" s="259" t="s">
        <v>1109</v>
      </c>
      <c r="C13" s="260">
        <v>1600</v>
      </c>
      <c r="D13" s="260">
        <v>8900</v>
      </c>
    </row>
    <row r="14" spans="2:4">
      <c r="B14" s="259" t="s">
        <v>1110</v>
      </c>
      <c r="C14" s="260">
        <v>2400</v>
      </c>
      <c r="D14" s="260">
        <v>3700</v>
      </c>
    </row>
    <row r="15" spans="2:4">
      <c r="B15" s="259" t="s">
        <v>1111</v>
      </c>
      <c r="C15" s="260"/>
      <c r="D15" s="260">
        <v>4500</v>
      </c>
    </row>
    <row r="16" spans="2:4">
      <c r="B16" s="259" t="s">
        <v>1112</v>
      </c>
      <c r="C16" s="260">
        <v>4200</v>
      </c>
      <c r="D16" s="260">
        <v>8100</v>
      </c>
    </row>
    <row r="17" spans="2:4">
      <c r="B17" s="259" t="s">
        <v>1113</v>
      </c>
      <c r="C17" s="260">
        <v>3200</v>
      </c>
      <c r="D17" s="260">
        <v>3400</v>
      </c>
    </row>
    <row r="18" spans="2:4">
      <c r="B18" s="259" t="s">
        <v>1114</v>
      </c>
      <c r="C18" s="260">
        <v>300</v>
      </c>
      <c r="D18" s="260"/>
    </row>
    <row r="19" spans="2:4">
      <c r="B19" s="259" t="s">
        <v>1115</v>
      </c>
      <c r="C19" s="260">
        <v>3300</v>
      </c>
      <c r="D19" s="260">
        <v>9500</v>
      </c>
    </row>
    <row r="20" spans="2:4">
      <c r="B20" s="259" t="s">
        <v>1116</v>
      </c>
      <c r="C20" s="260">
        <v>300</v>
      </c>
      <c r="D20" s="260">
        <v>100</v>
      </c>
    </row>
    <row r="21" spans="2:4">
      <c r="B21" s="259" t="s">
        <v>1117</v>
      </c>
      <c r="C21" s="260">
        <v>3200</v>
      </c>
      <c r="D21" s="260">
        <v>4000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D193D-D097-417E-A44A-32EE05B25F0F}">
  <dimension ref="B2:E17"/>
  <sheetViews>
    <sheetView showGridLines="0" workbookViewId="0">
      <selection activeCell="G24" sqref="G24"/>
    </sheetView>
  </sheetViews>
  <sheetFormatPr defaultRowHeight="14.25"/>
  <cols>
    <col min="1" max="1" width="2.85546875" style="12" customWidth="1"/>
    <col min="2" max="4" width="21.42578125" style="12" customWidth="1"/>
    <col min="5" max="5" width="23.140625" style="12" bestFit="1" customWidth="1"/>
    <col min="6" max="16384" width="9.140625" style="12"/>
  </cols>
  <sheetData>
    <row r="2" spans="2:5">
      <c r="B2" s="258" t="s">
        <v>1098</v>
      </c>
      <c r="C2" s="258" t="s">
        <v>1099</v>
      </c>
      <c r="D2" s="258" t="s">
        <v>1100</v>
      </c>
      <c r="E2" s="258" t="s">
        <v>1118</v>
      </c>
    </row>
    <row r="3" spans="2:5">
      <c r="B3" s="259" t="s">
        <v>1101</v>
      </c>
      <c r="C3" s="260">
        <v>9700</v>
      </c>
      <c r="D3" s="260">
        <v>4300</v>
      </c>
      <c r="E3" s="260">
        <v>8200</v>
      </c>
    </row>
    <row r="4" spans="2:5">
      <c r="B4" s="259" t="s">
        <v>1102</v>
      </c>
      <c r="C4" s="260">
        <v>8300</v>
      </c>
      <c r="D4" s="260"/>
      <c r="E4" s="260">
        <v>6900</v>
      </c>
    </row>
    <row r="5" spans="2:5">
      <c r="B5" s="259" t="s">
        <v>1119</v>
      </c>
      <c r="C5" s="260">
        <v>8400</v>
      </c>
      <c r="D5" s="260">
        <v>9900</v>
      </c>
      <c r="E5" s="260">
        <v>8100</v>
      </c>
    </row>
    <row r="6" spans="2:5">
      <c r="B6" s="259" t="s">
        <v>1120</v>
      </c>
      <c r="C6" s="260">
        <v>4900</v>
      </c>
      <c r="D6" s="260">
        <v>3500</v>
      </c>
      <c r="E6" s="260">
        <v>3600</v>
      </c>
    </row>
    <row r="7" spans="2:5">
      <c r="B7" s="259" t="s">
        <v>1103</v>
      </c>
      <c r="C7" s="260">
        <v>9600</v>
      </c>
      <c r="D7" s="260">
        <v>6800</v>
      </c>
      <c r="E7" s="260">
        <v>7400</v>
      </c>
    </row>
    <row r="8" spans="2:5">
      <c r="B8" s="259" t="s">
        <v>1105</v>
      </c>
      <c r="C8" s="260">
        <v>9000</v>
      </c>
      <c r="D8" s="260">
        <v>2400</v>
      </c>
      <c r="E8" s="260">
        <v>9500</v>
      </c>
    </row>
    <row r="9" spans="2:5">
      <c r="B9" s="259" t="s">
        <v>1105</v>
      </c>
      <c r="C9" s="260">
        <v>8300</v>
      </c>
      <c r="D9" s="260">
        <v>9400</v>
      </c>
      <c r="E9" s="260">
        <v>2500</v>
      </c>
    </row>
    <row r="10" spans="2:5">
      <c r="B10" s="259" t="s">
        <v>1105</v>
      </c>
      <c r="C10" s="260">
        <v>1700</v>
      </c>
      <c r="D10" s="260">
        <v>5400</v>
      </c>
      <c r="E10" s="260">
        <v>6800</v>
      </c>
    </row>
    <row r="11" spans="2:5">
      <c r="B11" s="259" t="s">
        <v>1110</v>
      </c>
      <c r="C11" s="260">
        <v>1600</v>
      </c>
      <c r="D11" s="260">
        <v>4500</v>
      </c>
      <c r="E11" s="260">
        <v>2900</v>
      </c>
    </row>
    <row r="12" spans="2:5">
      <c r="B12" s="259" t="s">
        <v>1110</v>
      </c>
      <c r="C12" s="260"/>
      <c r="D12" s="260">
        <v>1100</v>
      </c>
      <c r="E12" s="260">
        <v>8900</v>
      </c>
    </row>
    <row r="13" spans="2:5">
      <c r="B13" s="259" t="s">
        <v>1111</v>
      </c>
      <c r="C13" s="260">
        <v>6300</v>
      </c>
      <c r="D13" s="260">
        <v>3400</v>
      </c>
      <c r="E13" s="260">
        <v>5400</v>
      </c>
    </row>
    <row r="14" spans="2:5">
      <c r="B14" s="259" t="s">
        <v>1113</v>
      </c>
      <c r="C14" s="260">
        <v>8800</v>
      </c>
      <c r="D14" s="260">
        <v>4600</v>
      </c>
      <c r="E14" s="260">
        <v>1100</v>
      </c>
    </row>
    <row r="15" spans="2:5">
      <c r="B15" s="259" t="s">
        <v>1114</v>
      </c>
      <c r="C15" s="260">
        <v>2300</v>
      </c>
      <c r="D15" s="260">
        <v>5100</v>
      </c>
      <c r="E15" s="260">
        <v>5900</v>
      </c>
    </row>
    <row r="16" spans="2:5">
      <c r="B16" s="259" t="s">
        <v>1115</v>
      </c>
      <c r="C16" s="260"/>
      <c r="D16" s="260">
        <v>2200</v>
      </c>
      <c r="E16" s="260">
        <v>4300</v>
      </c>
    </row>
    <row r="17" spans="2:5">
      <c r="B17" s="259" t="s">
        <v>1117</v>
      </c>
      <c r="C17" s="260">
        <v>5400</v>
      </c>
      <c r="D17" s="260">
        <v>200</v>
      </c>
      <c r="E17" s="260">
        <v>1600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771E0-6533-4AA1-920B-B02D04CD7B61}">
  <dimension ref="B2:C29"/>
  <sheetViews>
    <sheetView showGridLines="0" topLeftCell="A2" workbookViewId="0">
      <selection activeCell="G24" sqref="G24"/>
    </sheetView>
  </sheetViews>
  <sheetFormatPr defaultRowHeight="14.25"/>
  <cols>
    <col min="1" max="1" width="2.85546875" style="12" customWidth="1"/>
    <col min="2" max="3" width="21.42578125" style="12" customWidth="1"/>
    <col min="4" max="16384" width="9.140625" style="12"/>
  </cols>
  <sheetData>
    <row r="2" spans="2:3">
      <c r="B2" s="258" t="s">
        <v>1098</v>
      </c>
      <c r="C2" s="258" t="s">
        <v>1100</v>
      </c>
    </row>
    <row r="3" spans="2:3">
      <c r="B3" s="259" t="s">
        <v>1101</v>
      </c>
      <c r="C3" s="260">
        <v>7000</v>
      </c>
    </row>
    <row r="4" spans="2:3">
      <c r="B4" s="259" t="s">
        <v>1102</v>
      </c>
      <c r="C4" s="260">
        <v>4300</v>
      </c>
    </row>
    <row r="5" spans="2:3">
      <c r="B5" s="259" t="s">
        <v>1119</v>
      </c>
      <c r="C5" s="260">
        <v>2300</v>
      </c>
    </row>
    <row r="6" spans="2:3">
      <c r="B6" s="259" t="s">
        <v>1120</v>
      </c>
      <c r="C6" s="260"/>
    </row>
    <row r="7" spans="2:3">
      <c r="B7" s="259" t="s">
        <v>1103</v>
      </c>
      <c r="C7" s="260">
        <v>5300</v>
      </c>
    </row>
    <row r="8" spans="2:3">
      <c r="B8" s="259" t="s">
        <v>1104</v>
      </c>
      <c r="C8" s="260">
        <v>8600</v>
      </c>
    </row>
    <row r="9" spans="2:3">
      <c r="B9" s="259" t="s">
        <v>1106</v>
      </c>
      <c r="C9" s="260">
        <v>9800</v>
      </c>
    </row>
    <row r="10" spans="2:3">
      <c r="B10" s="259" t="s">
        <v>1107</v>
      </c>
      <c r="C10" s="260"/>
    </row>
    <row r="11" spans="2:3">
      <c r="B11" s="259" t="s">
        <v>1108</v>
      </c>
      <c r="C11" s="260"/>
    </row>
    <row r="12" spans="2:3">
      <c r="B12" s="259" t="s">
        <v>1109</v>
      </c>
      <c r="C12" s="260">
        <v>700</v>
      </c>
    </row>
    <row r="13" spans="2:3">
      <c r="B13" s="259" t="s">
        <v>1110</v>
      </c>
      <c r="C13" s="260">
        <v>9600</v>
      </c>
    </row>
    <row r="14" spans="2:3">
      <c r="B14" s="259" t="s">
        <v>1112</v>
      </c>
      <c r="C14" s="260">
        <v>5300</v>
      </c>
    </row>
    <row r="15" spans="2:3">
      <c r="B15" s="259" t="s">
        <v>1121</v>
      </c>
      <c r="C15" s="260">
        <v>6400</v>
      </c>
    </row>
    <row r="16" spans="2:3">
      <c r="B16" s="259" t="s">
        <v>1122</v>
      </c>
      <c r="C16" s="260">
        <v>2300</v>
      </c>
    </row>
    <row r="17" spans="2:3">
      <c r="B17" s="259" t="s">
        <v>1123</v>
      </c>
      <c r="C17" s="260">
        <v>3700</v>
      </c>
    </row>
    <row r="18" spans="2:3">
      <c r="B18" s="259" t="s">
        <v>1124</v>
      </c>
      <c r="C18" s="260">
        <v>2200</v>
      </c>
    </row>
    <row r="19" spans="2:3">
      <c r="B19" s="259" t="s">
        <v>1125</v>
      </c>
      <c r="C19" s="260"/>
    </row>
    <row r="20" spans="2:3">
      <c r="B20" s="259" t="s">
        <v>1126</v>
      </c>
      <c r="C20" s="260"/>
    </row>
    <row r="21" spans="2:3">
      <c r="B21" s="259" t="s">
        <v>1114</v>
      </c>
      <c r="C21" s="260">
        <v>2300</v>
      </c>
    </row>
    <row r="22" spans="2:3">
      <c r="B22" s="259" t="s">
        <v>1115</v>
      </c>
      <c r="C22" s="260">
        <v>7000</v>
      </c>
    </row>
    <row r="23" spans="2:3">
      <c r="B23" s="259" t="s">
        <v>1127</v>
      </c>
      <c r="C23" s="260">
        <v>9100</v>
      </c>
    </row>
    <row r="24" spans="2:3">
      <c r="B24" s="259" t="s">
        <v>1128</v>
      </c>
      <c r="C24" s="260">
        <v>9100</v>
      </c>
    </row>
    <row r="25" spans="2:3">
      <c r="B25" s="259" t="s">
        <v>1129</v>
      </c>
      <c r="C25" s="260">
        <v>1500</v>
      </c>
    </row>
    <row r="26" spans="2:3">
      <c r="B26" s="259" t="s">
        <v>1130</v>
      </c>
      <c r="C26" s="260">
        <v>2600</v>
      </c>
    </row>
    <row r="27" spans="2:3">
      <c r="B27" s="259" t="s">
        <v>1131</v>
      </c>
      <c r="C27" s="260">
        <v>1800</v>
      </c>
    </row>
    <row r="28" spans="2:3">
      <c r="B28" s="259" t="s">
        <v>1132</v>
      </c>
      <c r="C28" s="260">
        <v>5600</v>
      </c>
    </row>
    <row r="29" spans="2:3">
      <c r="B29" s="259" t="s">
        <v>1133</v>
      </c>
      <c r="C29" s="260">
        <v>2000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3F582-2BDD-4DD6-9ECF-5C370068ECA7}">
  <dimension ref="B2:E26"/>
  <sheetViews>
    <sheetView showGridLines="0" topLeftCell="A2" workbookViewId="0">
      <selection activeCell="G24" sqref="G24"/>
    </sheetView>
  </sheetViews>
  <sheetFormatPr defaultRowHeight="14.25"/>
  <cols>
    <col min="1" max="1" width="2.85546875" style="12" customWidth="1"/>
    <col min="2" max="5" width="21.42578125" style="12" customWidth="1"/>
    <col min="6" max="16384" width="9.140625" style="12"/>
  </cols>
  <sheetData>
    <row r="2" spans="2:5">
      <c r="B2" s="258" t="s">
        <v>1098</v>
      </c>
      <c r="C2" s="258" t="s">
        <v>1099</v>
      </c>
      <c r="D2" s="258" t="s">
        <v>1100</v>
      </c>
      <c r="E2" s="258" t="s">
        <v>1134</v>
      </c>
    </row>
    <row r="3" spans="2:5">
      <c r="B3" s="259" t="s">
        <v>1102</v>
      </c>
      <c r="C3" s="260">
        <v>4200</v>
      </c>
      <c r="D3" s="260">
        <v>2500</v>
      </c>
      <c r="E3" s="260">
        <v>1500</v>
      </c>
    </row>
    <row r="4" spans="2:5">
      <c r="B4" s="259" t="s">
        <v>1120</v>
      </c>
      <c r="C4" s="260">
        <v>5000</v>
      </c>
      <c r="D4" s="260">
        <v>7500</v>
      </c>
      <c r="E4" s="260">
        <v>7800</v>
      </c>
    </row>
    <row r="5" spans="2:5">
      <c r="B5" s="259" t="s">
        <v>1103</v>
      </c>
      <c r="C5" s="260">
        <v>2200</v>
      </c>
      <c r="D5" s="260">
        <v>4900</v>
      </c>
      <c r="E5" s="260">
        <v>3700</v>
      </c>
    </row>
    <row r="6" spans="2:5">
      <c r="B6" s="259" t="s">
        <v>1104</v>
      </c>
      <c r="C6" s="260">
        <v>3500</v>
      </c>
      <c r="D6" s="260">
        <v>5400</v>
      </c>
      <c r="E6" s="260">
        <v>8000</v>
      </c>
    </row>
    <row r="7" spans="2:5">
      <c r="B7" s="259" t="s">
        <v>1106</v>
      </c>
      <c r="C7" s="260"/>
      <c r="D7" s="260">
        <v>6300</v>
      </c>
      <c r="E7" s="260">
        <v>3100</v>
      </c>
    </row>
    <row r="8" spans="2:5">
      <c r="B8" s="259" t="s">
        <v>1107</v>
      </c>
      <c r="C8" s="260">
        <v>8800</v>
      </c>
      <c r="D8" s="260">
        <v>7800</v>
      </c>
      <c r="E8" s="260"/>
    </row>
    <row r="9" spans="2:5">
      <c r="B9" s="259" t="s">
        <v>1108</v>
      </c>
      <c r="C9" s="260">
        <v>1500</v>
      </c>
      <c r="D9" s="260">
        <v>9000</v>
      </c>
      <c r="E9" s="260">
        <v>3100</v>
      </c>
    </row>
    <row r="10" spans="2:5">
      <c r="B10" s="259" t="s">
        <v>1109</v>
      </c>
      <c r="C10" s="260">
        <v>7700</v>
      </c>
      <c r="D10" s="260">
        <v>2700</v>
      </c>
      <c r="E10" s="260">
        <v>3400</v>
      </c>
    </row>
    <row r="11" spans="2:5">
      <c r="B11" s="259" t="s">
        <v>1112</v>
      </c>
      <c r="C11" s="260">
        <v>8700</v>
      </c>
      <c r="D11" s="260">
        <v>7200</v>
      </c>
      <c r="E11" s="260">
        <v>8100</v>
      </c>
    </row>
    <row r="12" spans="2:5">
      <c r="B12" s="259" t="s">
        <v>1121</v>
      </c>
      <c r="C12" s="260">
        <v>4800</v>
      </c>
      <c r="D12" s="260">
        <v>3300</v>
      </c>
      <c r="E12" s="260">
        <v>8700</v>
      </c>
    </row>
    <row r="13" spans="2:5">
      <c r="B13" s="259" t="s">
        <v>1122</v>
      </c>
      <c r="C13" s="260">
        <v>3900</v>
      </c>
      <c r="D13" s="260">
        <v>800</v>
      </c>
      <c r="E13" s="260">
        <v>2200</v>
      </c>
    </row>
    <row r="14" spans="2:5">
      <c r="B14" s="259" t="s">
        <v>1123</v>
      </c>
      <c r="C14" s="260">
        <v>3400</v>
      </c>
      <c r="D14" s="260">
        <v>8100</v>
      </c>
      <c r="E14" s="260">
        <v>5800</v>
      </c>
    </row>
    <row r="15" spans="2:5">
      <c r="B15" s="259" t="s">
        <v>1124</v>
      </c>
      <c r="C15" s="260">
        <v>6200</v>
      </c>
      <c r="D15" s="260">
        <v>7000</v>
      </c>
      <c r="E15" s="260">
        <v>2700</v>
      </c>
    </row>
    <row r="16" spans="2:5">
      <c r="B16" s="259" t="s">
        <v>1124</v>
      </c>
      <c r="C16" s="260">
        <v>5400</v>
      </c>
      <c r="D16" s="260">
        <v>800</v>
      </c>
      <c r="E16" s="260">
        <v>5300</v>
      </c>
    </row>
    <row r="17" spans="2:5">
      <c r="B17" s="259" t="s">
        <v>1125</v>
      </c>
      <c r="C17" s="260"/>
      <c r="D17" s="260">
        <v>2000</v>
      </c>
      <c r="E17" s="260"/>
    </row>
    <row r="18" spans="2:5">
      <c r="B18" s="259" t="s">
        <v>1126</v>
      </c>
      <c r="C18" s="260">
        <v>3800</v>
      </c>
      <c r="D18" s="260">
        <v>5200</v>
      </c>
      <c r="E18" s="260">
        <v>4000</v>
      </c>
    </row>
    <row r="19" spans="2:5">
      <c r="B19" s="259" t="s">
        <v>1127</v>
      </c>
      <c r="C19" s="260">
        <v>500</v>
      </c>
      <c r="D19" s="260">
        <v>7300</v>
      </c>
      <c r="E19" s="260"/>
    </row>
    <row r="20" spans="2:5">
      <c r="B20" s="259" t="s">
        <v>1128</v>
      </c>
      <c r="C20" s="260">
        <v>600</v>
      </c>
      <c r="D20" s="260"/>
      <c r="E20" s="260">
        <v>6200</v>
      </c>
    </row>
    <row r="21" spans="2:5">
      <c r="B21" s="259" t="s">
        <v>1129</v>
      </c>
      <c r="C21" s="260">
        <v>2500</v>
      </c>
      <c r="D21" s="260">
        <v>3400</v>
      </c>
      <c r="E21" s="260">
        <v>3300</v>
      </c>
    </row>
    <row r="22" spans="2:5">
      <c r="B22" s="259" t="s">
        <v>1129</v>
      </c>
      <c r="C22" s="260">
        <v>7900</v>
      </c>
      <c r="D22" s="260">
        <v>4700</v>
      </c>
      <c r="E22" s="260">
        <v>2300</v>
      </c>
    </row>
    <row r="23" spans="2:5">
      <c r="B23" s="259" t="s">
        <v>1130</v>
      </c>
      <c r="C23" s="260">
        <v>300</v>
      </c>
      <c r="D23" s="260">
        <v>6000</v>
      </c>
      <c r="E23" s="260">
        <v>8300</v>
      </c>
    </row>
    <row r="24" spans="2:5">
      <c r="B24" s="259" t="s">
        <v>1131</v>
      </c>
      <c r="C24" s="260">
        <v>4800</v>
      </c>
      <c r="D24" s="260">
        <v>9300</v>
      </c>
      <c r="E24" s="260">
        <v>900</v>
      </c>
    </row>
    <row r="25" spans="2:5">
      <c r="B25" s="259" t="s">
        <v>1132</v>
      </c>
      <c r="C25" s="260">
        <v>9700</v>
      </c>
      <c r="D25" s="260">
        <v>5000</v>
      </c>
      <c r="E25" s="260">
        <v>8200</v>
      </c>
    </row>
    <row r="26" spans="2:5">
      <c r="B26" s="259" t="s">
        <v>1133</v>
      </c>
      <c r="C26" s="260">
        <v>8500</v>
      </c>
      <c r="D26" s="260"/>
      <c r="E26" s="260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6100-0638-4624-85C5-B00AFACB1F58}">
  <sheetPr>
    <tabColor rgb="FF7030A0"/>
  </sheetPr>
  <dimension ref="A1:P26"/>
  <sheetViews>
    <sheetView showGridLines="0" workbookViewId="0">
      <selection activeCell="D9" sqref="D9"/>
    </sheetView>
  </sheetViews>
  <sheetFormatPr defaultRowHeight="15.75"/>
  <cols>
    <col min="1" max="1" width="3.42578125" style="11" bestFit="1" customWidth="1"/>
    <col min="2" max="2" width="14.28515625" style="11" bestFit="1" customWidth="1"/>
    <col min="3" max="3" width="13.5703125" style="11" customWidth="1"/>
    <col min="4" max="4" width="14.140625" style="11" customWidth="1"/>
    <col min="5" max="5" width="12.5703125" style="11" customWidth="1"/>
    <col min="6" max="6" width="14.7109375" style="11" customWidth="1"/>
    <col min="7" max="7" width="15.85546875" style="11" customWidth="1"/>
    <col min="8" max="8" width="11.5703125" style="11" bestFit="1" customWidth="1"/>
    <col min="9" max="9" width="11.28515625" style="11" bestFit="1" customWidth="1"/>
    <col min="10" max="10" width="13.5703125" style="11" bestFit="1" customWidth="1"/>
    <col min="11" max="11" width="9.140625" style="11"/>
    <col min="12" max="12" width="12.42578125" style="11" customWidth="1"/>
    <col min="13" max="13" width="9.140625" style="11"/>
    <col min="14" max="14" width="19.28515625" style="11" bestFit="1" customWidth="1"/>
    <col min="15" max="15" width="9.140625" style="11"/>
    <col min="16" max="16" width="14" style="11" bestFit="1" customWidth="1"/>
    <col min="17" max="16384" width="9.140625" style="11"/>
  </cols>
  <sheetData>
    <row r="1" spans="1:16" ht="30">
      <c r="A1" s="5" t="s">
        <v>51</v>
      </c>
      <c r="B1" s="5" t="s">
        <v>50</v>
      </c>
      <c r="C1" s="5" t="s">
        <v>74</v>
      </c>
      <c r="D1" s="5" t="s">
        <v>73</v>
      </c>
      <c r="E1" s="5" t="s">
        <v>72</v>
      </c>
      <c r="F1" s="5" t="s">
        <v>66</v>
      </c>
      <c r="G1" s="5" t="s">
        <v>65</v>
      </c>
      <c r="H1" s="5" t="s">
        <v>71</v>
      </c>
      <c r="I1" s="5" t="s">
        <v>70</v>
      </c>
      <c r="J1" s="5" t="s">
        <v>69</v>
      </c>
      <c r="K1" s="5" t="s">
        <v>68</v>
      </c>
      <c r="L1" s="5" t="s">
        <v>67</v>
      </c>
      <c r="M1" s="21"/>
      <c r="N1" s="12"/>
      <c r="O1" s="12"/>
      <c r="P1" s="12"/>
    </row>
    <row r="2" spans="1:16">
      <c r="A2" s="3">
        <v>1</v>
      </c>
      <c r="B2" s="3" t="s">
        <v>44</v>
      </c>
      <c r="C2" s="16">
        <v>140</v>
      </c>
      <c r="D2" s="15">
        <v>100</v>
      </c>
      <c r="E2" s="415">
        <f t="shared" ref="E2:E24" si="0">C2*D2</f>
        <v>14000</v>
      </c>
      <c r="F2" s="507">
        <f t="shared" ref="F2:F24" si="1">E2*$O$2</f>
        <v>1820</v>
      </c>
      <c r="G2" s="507">
        <f t="shared" ref="G2:G24" si="2">E2*$O$3</f>
        <v>840</v>
      </c>
      <c r="H2" s="508">
        <v>22925</v>
      </c>
      <c r="I2" s="508">
        <v>36750</v>
      </c>
      <c r="J2" s="415">
        <f t="shared" ref="J2:J24" ca="1" si="3">ROUND((TODAY()-I2)/365,1)</f>
        <v>22.3</v>
      </c>
      <c r="K2" s="415">
        <f t="shared" ref="K2:K24" ca="1" si="4">IF(J2&lt;=10,$O$5,$O$4)*E2</f>
        <v>3500</v>
      </c>
      <c r="L2" s="415">
        <f t="shared" ref="L2:L24" ca="1" si="5">E2+K2-F2-G2</f>
        <v>14840</v>
      </c>
      <c r="M2" s="12"/>
      <c r="N2" s="20" t="s">
        <v>66</v>
      </c>
      <c r="O2" s="17">
        <v>0.13</v>
      </c>
      <c r="P2" s="12"/>
    </row>
    <row r="3" spans="1:16">
      <c r="A3" s="3">
        <v>2</v>
      </c>
      <c r="B3" s="3" t="s">
        <v>43</v>
      </c>
      <c r="C3" s="16">
        <v>200</v>
      </c>
      <c r="D3" s="15">
        <v>95</v>
      </c>
      <c r="E3" s="415">
        <f t="shared" si="0"/>
        <v>19000</v>
      </c>
      <c r="F3" s="507">
        <f t="shared" si="1"/>
        <v>2470</v>
      </c>
      <c r="G3" s="507">
        <f t="shared" si="2"/>
        <v>1140</v>
      </c>
      <c r="H3" s="508">
        <v>23194</v>
      </c>
      <c r="I3" s="508">
        <v>34624</v>
      </c>
      <c r="J3" s="415">
        <f t="shared" ca="1" si="3"/>
        <v>28.1</v>
      </c>
      <c r="K3" s="415">
        <f t="shared" ca="1" si="4"/>
        <v>4750</v>
      </c>
      <c r="L3" s="415">
        <f t="shared" ca="1" si="5"/>
        <v>20140</v>
      </c>
      <c r="M3" s="12"/>
      <c r="N3" s="20" t="s">
        <v>65</v>
      </c>
      <c r="O3" s="17">
        <v>0.06</v>
      </c>
      <c r="P3" s="12"/>
    </row>
    <row r="4" spans="1:16">
      <c r="A4" s="3">
        <v>3</v>
      </c>
      <c r="B4" s="3" t="s">
        <v>42</v>
      </c>
      <c r="C4" s="16">
        <v>3190</v>
      </c>
      <c r="D4" s="15">
        <v>112</v>
      </c>
      <c r="E4" s="415">
        <f t="shared" si="0"/>
        <v>357280</v>
      </c>
      <c r="F4" s="507">
        <f t="shared" si="1"/>
        <v>46446.400000000001</v>
      </c>
      <c r="G4" s="507">
        <f t="shared" si="2"/>
        <v>21436.799999999999</v>
      </c>
      <c r="H4" s="508">
        <v>23253</v>
      </c>
      <c r="I4" s="508">
        <v>35156</v>
      </c>
      <c r="J4" s="415">
        <f t="shared" ca="1" si="3"/>
        <v>26.6</v>
      </c>
      <c r="K4" s="415">
        <f t="shared" ca="1" si="4"/>
        <v>89320</v>
      </c>
      <c r="L4" s="415">
        <f t="shared" ca="1" si="5"/>
        <v>378716.8</v>
      </c>
      <c r="M4" s="12"/>
      <c r="N4" s="19" t="s">
        <v>64</v>
      </c>
      <c r="O4" s="17">
        <v>0.25</v>
      </c>
      <c r="P4" s="12"/>
    </row>
    <row r="5" spans="1:16">
      <c r="A5" s="3">
        <v>4</v>
      </c>
      <c r="B5" s="3" t="s">
        <v>41</v>
      </c>
      <c r="C5" s="16">
        <v>310</v>
      </c>
      <c r="D5" s="15">
        <v>110</v>
      </c>
      <c r="E5" s="415">
        <f t="shared" si="0"/>
        <v>34100</v>
      </c>
      <c r="F5" s="507">
        <f t="shared" si="1"/>
        <v>4433</v>
      </c>
      <c r="G5" s="507">
        <f t="shared" si="2"/>
        <v>2046</v>
      </c>
      <c r="H5" s="508">
        <v>25180</v>
      </c>
      <c r="I5" s="508">
        <v>33725</v>
      </c>
      <c r="J5" s="415">
        <f t="shared" ca="1" si="3"/>
        <v>30.6</v>
      </c>
      <c r="K5" s="415">
        <f t="shared" ca="1" si="4"/>
        <v>8525</v>
      </c>
      <c r="L5" s="415">
        <f t="shared" ca="1" si="5"/>
        <v>36146</v>
      </c>
      <c r="M5" s="12"/>
      <c r="N5" s="18" t="s">
        <v>63</v>
      </c>
      <c r="O5" s="17">
        <v>0.15</v>
      </c>
      <c r="P5" s="12"/>
    </row>
    <row r="6" spans="1:16">
      <c r="A6" s="3">
        <v>5</v>
      </c>
      <c r="B6" s="3" t="s">
        <v>40</v>
      </c>
      <c r="C6" s="16">
        <v>200</v>
      </c>
      <c r="D6" s="15">
        <v>95</v>
      </c>
      <c r="E6" s="415">
        <f t="shared" si="0"/>
        <v>19000</v>
      </c>
      <c r="F6" s="507">
        <f t="shared" si="1"/>
        <v>2470</v>
      </c>
      <c r="G6" s="507">
        <f t="shared" si="2"/>
        <v>1140</v>
      </c>
      <c r="H6" s="508">
        <v>20429</v>
      </c>
      <c r="I6" s="508">
        <v>35580</v>
      </c>
      <c r="J6" s="415">
        <f t="shared" ca="1" si="3"/>
        <v>25.5</v>
      </c>
      <c r="K6" s="415">
        <f t="shared" ca="1" si="4"/>
        <v>4750</v>
      </c>
      <c r="L6" s="415">
        <f t="shared" ca="1" si="5"/>
        <v>20140</v>
      </c>
      <c r="M6" s="12"/>
      <c r="N6" s="12"/>
      <c r="O6" s="12"/>
      <c r="P6" s="12"/>
    </row>
    <row r="7" spans="1:16">
      <c r="A7" s="3">
        <v>6</v>
      </c>
      <c r="B7" s="3" t="s">
        <v>39</v>
      </c>
      <c r="C7" s="16">
        <v>470</v>
      </c>
      <c r="D7" s="15">
        <v>89</v>
      </c>
      <c r="E7" s="415">
        <f t="shared" si="0"/>
        <v>41830</v>
      </c>
      <c r="F7" s="507">
        <f t="shared" si="1"/>
        <v>5437.9000000000005</v>
      </c>
      <c r="G7" s="507">
        <f t="shared" si="2"/>
        <v>2509.7999999999997</v>
      </c>
      <c r="H7" s="508">
        <v>21447</v>
      </c>
      <c r="I7" s="508">
        <v>34092</v>
      </c>
      <c r="J7" s="415">
        <f t="shared" ca="1" si="3"/>
        <v>29.6</v>
      </c>
      <c r="K7" s="415">
        <f t="shared" ca="1" si="4"/>
        <v>10457.5</v>
      </c>
      <c r="L7" s="415">
        <f t="shared" ca="1" si="5"/>
        <v>44339.799999999996</v>
      </c>
      <c r="M7" s="12"/>
      <c r="N7" s="12"/>
      <c r="O7" s="12"/>
      <c r="P7" s="12"/>
    </row>
    <row r="8" spans="1:16">
      <c r="A8" s="3">
        <v>7</v>
      </c>
      <c r="B8" s="3" t="s">
        <v>38</v>
      </c>
      <c r="C8" s="16">
        <v>180</v>
      </c>
      <c r="D8" s="15">
        <v>101</v>
      </c>
      <c r="E8" s="415">
        <f t="shared" si="0"/>
        <v>18180</v>
      </c>
      <c r="F8" s="507">
        <f t="shared" si="1"/>
        <v>2363.4</v>
      </c>
      <c r="G8" s="507">
        <f t="shared" si="2"/>
        <v>1090.8</v>
      </c>
      <c r="H8" s="508">
        <v>22761</v>
      </c>
      <c r="I8" s="508">
        <v>35178</v>
      </c>
      <c r="J8" s="415">
        <f t="shared" ca="1" si="3"/>
        <v>26.6</v>
      </c>
      <c r="K8" s="415">
        <f t="shared" ca="1" si="4"/>
        <v>4545</v>
      </c>
      <c r="L8" s="415">
        <f t="shared" ca="1" si="5"/>
        <v>19270.8</v>
      </c>
      <c r="M8" s="12"/>
      <c r="N8" s="12"/>
      <c r="O8" s="12"/>
      <c r="P8" s="12"/>
    </row>
    <row r="9" spans="1:16">
      <c r="A9" s="3">
        <v>8</v>
      </c>
      <c r="B9" s="3" t="s">
        <v>37</v>
      </c>
      <c r="C9" s="16">
        <v>200</v>
      </c>
      <c r="D9" s="15">
        <v>140</v>
      </c>
      <c r="E9" s="415">
        <f t="shared" si="0"/>
        <v>28000</v>
      </c>
      <c r="F9" s="507">
        <f t="shared" si="1"/>
        <v>3640</v>
      </c>
      <c r="G9" s="507">
        <f t="shared" si="2"/>
        <v>1680</v>
      </c>
      <c r="H9" s="508">
        <v>19970</v>
      </c>
      <c r="I9" s="508">
        <v>34917</v>
      </c>
      <c r="J9" s="415">
        <f t="shared" ca="1" si="3"/>
        <v>27.3</v>
      </c>
      <c r="K9" s="415">
        <f t="shared" ca="1" si="4"/>
        <v>7000</v>
      </c>
      <c r="L9" s="415">
        <f t="shared" ca="1" si="5"/>
        <v>29680</v>
      </c>
      <c r="M9" s="12"/>
      <c r="N9" s="12"/>
      <c r="O9" s="12"/>
      <c r="P9" s="12"/>
    </row>
    <row r="10" spans="1:16">
      <c r="A10" s="3">
        <v>9</v>
      </c>
      <c r="B10" s="3" t="s">
        <v>36</v>
      </c>
      <c r="C10" s="16">
        <v>140</v>
      </c>
      <c r="D10" s="15">
        <v>142</v>
      </c>
      <c r="E10" s="415">
        <f t="shared" si="0"/>
        <v>19880</v>
      </c>
      <c r="F10" s="507">
        <f t="shared" si="1"/>
        <v>2584.4</v>
      </c>
      <c r="G10" s="507">
        <f t="shared" si="2"/>
        <v>1192.8</v>
      </c>
      <c r="H10" s="508">
        <v>19137</v>
      </c>
      <c r="I10" s="508">
        <v>35888</v>
      </c>
      <c r="J10" s="415">
        <f t="shared" ca="1" si="3"/>
        <v>24.6</v>
      </c>
      <c r="K10" s="415">
        <f t="shared" ca="1" si="4"/>
        <v>4970</v>
      </c>
      <c r="L10" s="415">
        <f t="shared" ca="1" si="5"/>
        <v>21072.799999999999</v>
      </c>
      <c r="M10" s="12"/>
      <c r="N10" s="12"/>
      <c r="O10" s="12"/>
      <c r="P10" s="12"/>
    </row>
    <row r="11" spans="1:16">
      <c r="A11" s="3">
        <v>10</v>
      </c>
      <c r="B11" s="3" t="s">
        <v>35</v>
      </c>
      <c r="C11" s="16">
        <v>210</v>
      </c>
      <c r="D11" s="15">
        <v>120</v>
      </c>
      <c r="E11" s="415">
        <f t="shared" si="0"/>
        <v>25200</v>
      </c>
      <c r="F11" s="507">
        <f t="shared" si="1"/>
        <v>3276</v>
      </c>
      <c r="G11" s="507">
        <f t="shared" si="2"/>
        <v>1512</v>
      </c>
      <c r="H11" s="508">
        <v>22065</v>
      </c>
      <c r="I11" s="508">
        <v>34336</v>
      </c>
      <c r="J11" s="415">
        <f t="shared" ca="1" si="3"/>
        <v>28.9</v>
      </c>
      <c r="K11" s="415">
        <f t="shared" ca="1" si="4"/>
        <v>6300</v>
      </c>
      <c r="L11" s="415">
        <f t="shared" ca="1" si="5"/>
        <v>26712</v>
      </c>
      <c r="M11" s="12"/>
      <c r="N11" s="12"/>
      <c r="O11" s="12"/>
      <c r="P11" s="12"/>
    </row>
    <row r="12" spans="1:16">
      <c r="A12" s="3">
        <v>11</v>
      </c>
      <c r="B12" s="3" t="s">
        <v>34</v>
      </c>
      <c r="C12" s="16">
        <v>235</v>
      </c>
      <c r="D12" s="15">
        <v>124</v>
      </c>
      <c r="E12" s="415">
        <f t="shared" si="0"/>
        <v>29140</v>
      </c>
      <c r="F12" s="507">
        <f t="shared" si="1"/>
        <v>3788.2000000000003</v>
      </c>
      <c r="G12" s="507">
        <f t="shared" si="2"/>
        <v>1748.3999999999999</v>
      </c>
      <c r="H12" s="508">
        <v>20152</v>
      </c>
      <c r="I12" s="508">
        <v>34259</v>
      </c>
      <c r="J12" s="415">
        <f t="shared" ca="1" si="3"/>
        <v>29.1</v>
      </c>
      <c r="K12" s="415">
        <f t="shared" ca="1" si="4"/>
        <v>7285</v>
      </c>
      <c r="L12" s="415">
        <f t="shared" ca="1" si="5"/>
        <v>30888.399999999998</v>
      </c>
      <c r="M12" s="12"/>
      <c r="N12" s="12"/>
      <c r="O12" s="12"/>
      <c r="P12" s="12"/>
    </row>
    <row r="13" spans="1:16">
      <c r="A13" s="3">
        <v>12</v>
      </c>
      <c r="B13" s="3" t="s">
        <v>33</v>
      </c>
      <c r="C13" s="16">
        <v>265</v>
      </c>
      <c r="D13" s="15">
        <v>56</v>
      </c>
      <c r="E13" s="415">
        <f t="shared" si="0"/>
        <v>14840</v>
      </c>
      <c r="F13" s="507">
        <f t="shared" si="1"/>
        <v>1929.2</v>
      </c>
      <c r="G13" s="507">
        <f t="shared" si="2"/>
        <v>890.4</v>
      </c>
      <c r="H13" s="508">
        <v>24512</v>
      </c>
      <c r="I13" s="508">
        <v>34917</v>
      </c>
      <c r="J13" s="415">
        <f t="shared" ca="1" si="3"/>
        <v>27.3</v>
      </c>
      <c r="K13" s="415">
        <f t="shared" ca="1" si="4"/>
        <v>3710</v>
      </c>
      <c r="L13" s="415">
        <f t="shared" ca="1" si="5"/>
        <v>15730.4</v>
      </c>
      <c r="M13" s="12"/>
      <c r="N13" s="12"/>
      <c r="O13" s="12"/>
      <c r="P13" s="12"/>
    </row>
    <row r="14" spans="1:16">
      <c r="A14" s="3">
        <v>13</v>
      </c>
      <c r="B14" s="3" t="s">
        <v>32</v>
      </c>
      <c r="C14" s="16">
        <v>155</v>
      </c>
      <c r="D14" s="15">
        <v>65</v>
      </c>
      <c r="E14" s="415">
        <f t="shared" si="0"/>
        <v>10075</v>
      </c>
      <c r="F14" s="507">
        <f t="shared" si="1"/>
        <v>1309.75</v>
      </c>
      <c r="G14" s="507">
        <f t="shared" si="2"/>
        <v>604.5</v>
      </c>
      <c r="H14" s="508">
        <v>21194</v>
      </c>
      <c r="I14" s="508">
        <v>35494</v>
      </c>
      <c r="J14" s="415">
        <f t="shared" ca="1" si="3"/>
        <v>25.7</v>
      </c>
      <c r="K14" s="415">
        <f t="shared" ca="1" si="4"/>
        <v>2518.75</v>
      </c>
      <c r="L14" s="415">
        <f t="shared" ca="1" si="5"/>
        <v>10679.5</v>
      </c>
      <c r="M14" s="12"/>
      <c r="N14" s="12"/>
      <c r="O14" s="12"/>
      <c r="P14" s="12"/>
    </row>
    <row r="15" spans="1:16">
      <c r="A15" s="3">
        <v>14</v>
      </c>
      <c r="B15" s="3" t="s">
        <v>31</v>
      </c>
      <c r="C15" s="16">
        <v>375</v>
      </c>
      <c r="D15" s="15">
        <v>124</v>
      </c>
      <c r="E15" s="415">
        <f t="shared" si="0"/>
        <v>46500</v>
      </c>
      <c r="F15" s="507">
        <f t="shared" si="1"/>
        <v>6045</v>
      </c>
      <c r="G15" s="507">
        <f t="shared" si="2"/>
        <v>2790</v>
      </c>
      <c r="H15" s="508">
        <v>23653</v>
      </c>
      <c r="I15" s="508">
        <v>34227</v>
      </c>
      <c r="J15" s="415">
        <f t="shared" ca="1" si="3"/>
        <v>29.2</v>
      </c>
      <c r="K15" s="415">
        <f t="shared" ca="1" si="4"/>
        <v>11625</v>
      </c>
      <c r="L15" s="415">
        <f t="shared" ca="1" si="5"/>
        <v>49290</v>
      </c>
      <c r="M15" s="12"/>
      <c r="N15" s="12"/>
      <c r="O15" s="12"/>
      <c r="P15" s="12"/>
    </row>
    <row r="16" spans="1:16">
      <c r="A16" s="3">
        <v>15</v>
      </c>
      <c r="B16" s="3" t="s">
        <v>62</v>
      </c>
      <c r="C16" s="16">
        <v>170</v>
      </c>
      <c r="D16" s="15">
        <v>96</v>
      </c>
      <c r="E16" s="415">
        <f t="shared" si="0"/>
        <v>16320</v>
      </c>
      <c r="F16" s="507">
        <f t="shared" si="1"/>
        <v>2121.6</v>
      </c>
      <c r="G16" s="507">
        <f t="shared" si="2"/>
        <v>979.19999999999993</v>
      </c>
      <c r="H16" s="508">
        <v>19043</v>
      </c>
      <c r="I16" s="508">
        <v>33830</v>
      </c>
      <c r="J16" s="415">
        <f t="shared" ca="1" si="3"/>
        <v>30.3</v>
      </c>
      <c r="K16" s="415">
        <f t="shared" ca="1" si="4"/>
        <v>4080</v>
      </c>
      <c r="L16" s="415">
        <f t="shared" ca="1" si="5"/>
        <v>17299.2</v>
      </c>
      <c r="M16" s="12"/>
      <c r="N16" s="12"/>
      <c r="O16" s="12"/>
      <c r="P16" s="12"/>
    </row>
    <row r="17" spans="1:16">
      <c r="A17" s="3">
        <v>16</v>
      </c>
      <c r="B17" s="3" t="s">
        <v>61</v>
      </c>
      <c r="C17" s="16">
        <v>250</v>
      </c>
      <c r="D17" s="15">
        <v>87</v>
      </c>
      <c r="E17" s="415">
        <f t="shared" si="0"/>
        <v>21750</v>
      </c>
      <c r="F17" s="507">
        <f t="shared" si="1"/>
        <v>2827.5</v>
      </c>
      <c r="G17" s="507">
        <f t="shared" si="2"/>
        <v>1305</v>
      </c>
      <c r="H17" s="508">
        <v>25086</v>
      </c>
      <c r="I17" s="508">
        <v>36509</v>
      </c>
      <c r="J17" s="415">
        <f t="shared" ca="1" si="3"/>
        <v>22.9</v>
      </c>
      <c r="K17" s="415">
        <f t="shared" ca="1" si="4"/>
        <v>5437.5</v>
      </c>
      <c r="L17" s="415">
        <f t="shared" ca="1" si="5"/>
        <v>23055</v>
      </c>
      <c r="M17" s="12"/>
      <c r="N17" s="12"/>
      <c r="O17" s="12"/>
      <c r="P17" s="12"/>
    </row>
    <row r="18" spans="1:16">
      <c r="A18" s="3">
        <v>17</v>
      </c>
      <c r="B18" s="3" t="s">
        <v>60</v>
      </c>
      <c r="C18" s="16">
        <v>170</v>
      </c>
      <c r="D18" s="15">
        <v>64</v>
      </c>
      <c r="E18" s="415">
        <f t="shared" si="0"/>
        <v>10880</v>
      </c>
      <c r="F18" s="507">
        <f t="shared" si="1"/>
        <v>1414.4</v>
      </c>
      <c r="G18" s="507">
        <f t="shared" si="2"/>
        <v>652.79999999999995</v>
      </c>
      <c r="H18" s="508">
        <v>21491</v>
      </c>
      <c r="I18" s="508">
        <v>35949</v>
      </c>
      <c r="J18" s="415">
        <f t="shared" ca="1" si="3"/>
        <v>24.5</v>
      </c>
      <c r="K18" s="415">
        <f t="shared" ca="1" si="4"/>
        <v>2720</v>
      </c>
      <c r="L18" s="415">
        <f t="shared" ca="1" si="5"/>
        <v>11532.800000000001</v>
      </c>
      <c r="M18" s="12"/>
      <c r="N18" s="12"/>
      <c r="O18" s="12"/>
      <c r="P18" s="12"/>
    </row>
    <row r="19" spans="1:16">
      <c r="A19" s="3">
        <v>18</v>
      </c>
      <c r="B19" s="3" t="s">
        <v>59</v>
      </c>
      <c r="C19" s="16">
        <v>235</v>
      </c>
      <c r="D19" s="15">
        <v>124</v>
      </c>
      <c r="E19" s="415">
        <f t="shared" si="0"/>
        <v>29140</v>
      </c>
      <c r="F19" s="507">
        <f t="shared" si="1"/>
        <v>3788.2000000000003</v>
      </c>
      <c r="G19" s="507">
        <f t="shared" si="2"/>
        <v>1748.3999999999999</v>
      </c>
      <c r="H19" s="508">
        <v>21737</v>
      </c>
      <c r="I19" s="508">
        <v>34125</v>
      </c>
      <c r="J19" s="415">
        <f t="shared" ca="1" si="3"/>
        <v>29.5</v>
      </c>
      <c r="K19" s="415">
        <f t="shared" ca="1" si="4"/>
        <v>7285</v>
      </c>
      <c r="L19" s="415">
        <f t="shared" ca="1" si="5"/>
        <v>30888.399999999998</v>
      </c>
      <c r="M19" s="12"/>
      <c r="N19" s="12"/>
      <c r="O19" s="12"/>
      <c r="P19" s="12"/>
    </row>
    <row r="20" spans="1:16">
      <c r="A20" s="3">
        <v>19</v>
      </c>
      <c r="B20" s="3" t="s">
        <v>58</v>
      </c>
      <c r="C20" s="16">
        <v>375</v>
      </c>
      <c r="D20" s="15">
        <v>146</v>
      </c>
      <c r="E20" s="415">
        <f t="shared" si="0"/>
        <v>54750</v>
      </c>
      <c r="F20" s="507">
        <f t="shared" si="1"/>
        <v>7117.5</v>
      </c>
      <c r="G20" s="507">
        <f t="shared" si="2"/>
        <v>3285</v>
      </c>
      <c r="H20" s="508">
        <v>21977</v>
      </c>
      <c r="I20" s="508">
        <v>33695</v>
      </c>
      <c r="J20" s="415">
        <f t="shared" ca="1" si="3"/>
        <v>30.6</v>
      </c>
      <c r="K20" s="415">
        <f t="shared" ca="1" si="4"/>
        <v>13687.5</v>
      </c>
      <c r="L20" s="415">
        <f t="shared" ca="1" si="5"/>
        <v>58035</v>
      </c>
      <c r="M20" s="12"/>
      <c r="N20" s="12"/>
      <c r="O20" s="12"/>
      <c r="P20" s="12"/>
    </row>
    <row r="21" spans="1:16">
      <c r="A21" s="3">
        <v>20</v>
      </c>
      <c r="B21" s="3" t="s">
        <v>57</v>
      </c>
      <c r="C21" s="16">
        <v>310</v>
      </c>
      <c r="D21" s="15">
        <v>152</v>
      </c>
      <c r="E21" s="415">
        <f t="shared" si="0"/>
        <v>47120</v>
      </c>
      <c r="F21" s="507">
        <f t="shared" si="1"/>
        <v>6125.6</v>
      </c>
      <c r="G21" s="507">
        <f t="shared" si="2"/>
        <v>2827.2</v>
      </c>
      <c r="H21" s="508">
        <v>19452</v>
      </c>
      <c r="I21" s="508">
        <v>33840</v>
      </c>
      <c r="J21" s="415">
        <f t="shared" ca="1" si="3"/>
        <v>30.3</v>
      </c>
      <c r="K21" s="415">
        <f t="shared" ca="1" si="4"/>
        <v>11780</v>
      </c>
      <c r="L21" s="415">
        <f t="shared" ca="1" si="5"/>
        <v>49947.200000000004</v>
      </c>
      <c r="M21" s="12"/>
      <c r="N21" s="12"/>
      <c r="O21" s="12"/>
      <c r="P21" s="12"/>
    </row>
    <row r="22" spans="1:16">
      <c r="A22" s="3">
        <v>21</v>
      </c>
      <c r="B22" s="3" t="s">
        <v>56</v>
      </c>
      <c r="C22" s="16">
        <v>210</v>
      </c>
      <c r="D22" s="15">
        <v>123</v>
      </c>
      <c r="E22" s="415">
        <f t="shared" si="0"/>
        <v>25830</v>
      </c>
      <c r="F22" s="507">
        <f t="shared" si="1"/>
        <v>3357.9</v>
      </c>
      <c r="G22" s="507">
        <f t="shared" si="2"/>
        <v>1549.8</v>
      </c>
      <c r="H22" s="508">
        <v>20929</v>
      </c>
      <c r="I22" s="508">
        <v>33697</v>
      </c>
      <c r="J22" s="415">
        <f t="shared" ca="1" si="3"/>
        <v>30.6</v>
      </c>
      <c r="K22" s="415">
        <f t="shared" ca="1" si="4"/>
        <v>6457.5</v>
      </c>
      <c r="L22" s="415">
        <f t="shared" ca="1" si="5"/>
        <v>27379.8</v>
      </c>
      <c r="M22" s="12"/>
      <c r="N22" s="12"/>
      <c r="O22" s="12"/>
      <c r="P22" s="12"/>
    </row>
    <row r="23" spans="1:16">
      <c r="A23" s="3">
        <v>22</v>
      </c>
      <c r="B23" s="3" t="s">
        <v>55</v>
      </c>
      <c r="C23" s="16">
        <v>170</v>
      </c>
      <c r="D23" s="15">
        <v>120</v>
      </c>
      <c r="E23" s="415">
        <f t="shared" si="0"/>
        <v>20400</v>
      </c>
      <c r="F23" s="507">
        <f t="shared" si="1"/>
        <v>2652</v>
      </c>
      <c r="G23" s="507">
        <f t="shared" si="2"/>
        <v>1224</v>
      </c>
      <c r="H23" s="508">
        <v>20243</v>
      </c>
      <c r="I23" s="508">
        <v>36395</v>
      </c>
      <c r="J23" s="415">
        <f t="shared" ca="1" si="3"/>
        <v>23.3</v>
      </c>
      <c r="K23" s="415">
        <f t="shared" ca="1" si="4"/>
        <v>5100</v>
      </c>
      <c r="L23" s="415">
        <f t="shared" ca="1" si="5"/>
        <v>21624</v>
      </c>
      <c r="M23" s="12"/>
      <c r="N23" s="12" t="s">
        <v>54</v>
      </c>
      <c r="O23" s="12"/>
      <c r="P23" s="12"/>
    </row>
    <row r="24" spans="1:16">
      <c r="A24" s="3">
        <v>23</v>
      </c>
      <c r="B24" s="3" t="s">
        <v>53</v>
      </c>
      <c r="C24" s="16">
        <v>140</v>
      </c>
      <c r="D24" s="15">
        <v>100</v>
      </c>
      <c r="E24" s="415">
        <f t="shared" si="0"/>
        <v>14000</v>
      </c>
      <c r="F24" s="507">
        <f t="shared" si="1"/>
        <v>1820</v>
      </c>
      <c r="G24" s="507">
        <f t="shared" si="2"/>
        <v>840</v>
      </c>
      <c r="H24" s="508">
        <v>25386</v>
      </c>
      <c r="I24" s="508">
        <v>36114</v>
      </c>
      <c r="J24" s="415">
        <f t="shared" ca="1" si="3"/>
        <v>24</v>
      </c>
      <c r="K24" s="415">
        <f t="shared" ca="1" si="4"/>
        <v>3500</v>
      </c>
      <c r="L24" s="415">
        <f t="shared" ca="1" si="5"/>
        <v>14840</v>
      </c>
      <c r="M24" s="12"/>
      <c r="N24" s="12"/>
      <c r="O24" s="12"/>
      <c r="P24" s="12"/>
    </row>
    <row r="25" spans="1:16">
      <c r="A25" s="12"/>
      <c r="B25" s="12"/>
      <c r="C25" s="12"/>
      <c r="D25" s="12"/>
      <c r="E25" s="509"/>
      <c r="F25" s="509"/>
      <c r="G25" s="509"/>
      <c r="H25" s="509"/>
      <c r="I25" s="509"/>
      <c r="J25" s="509"/>
      <c r="K25" s="510" t="s">
        <v>52</v>
      </c>
      <c r="L25" s="511">
        <f ca="1">SUM(L2:L24)</f>
        <v>972247.90000000014</v>
      </c>
      <c r="M25" s="12"/>
      <c r="N25" s="12"/>
      <c r="O25" s="12"/>
      <c r="P25" s="12"/>
    </row>
    <row r="26" spans="1:1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</row>
  </sheetData>
  <sheetProtection algorithmName="SHA-512" hashValue="wJBJCwwV9sgO490VsszWQI+QlUqpdwAJMAFryhpH8wad2FvTXFMmv1p1a6xKLqOA125ZwnuHMgaWwAGdjsJ7Nw==" saltValue="BQfz+BtzLDpwmo8qe8imqQ==" spinCount="100000" sheet="1" objects="1" scenarios="1"/>
  <protectedRanges>
    <protectedRange algorithmName="SHA-512" hashValue="vK10RQdSpOZVzi1VUE65lvYb9c0mVV6K1NIpzpTLVdw0M7LpDHflZmBEYbhIqYAdBYiY5T60rcxuEY2AhSYQGQ==" saltValue="6vzDLire7VL9KmOLr9aqUw==" spinCount="100000" sqref="D2:D24" name="Отработано часов"/>
    <protectedRange algorithmName="SHA-512" hashValue="+3txUq3Ok1jRAT94XhhPkefbJB+ti+wDr0cL6eB3LIdZ8M86jpjr1jPmsgFf4watSjoBilUsZFpfLeGYSwRLSA==" saltValue="UwJJK1ZDB5uOidaM0M9Tkg==" spinCount="100000" sqref="C2:C24" name="Тарифная ставка"/>
  </protectedRanges>
  <pageMargins left="0.7" right="0.7" top="0.75" bottom="0.75" header="0.3" footer="0.3"/>
  <pageSetup paperSize="9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70FF-C006-423A-AAB9-6D94368527D6}">
  <sheetPr>
    <tabColor rgb="FF7030A0"/>
  </sheetPr>
  <dimension ref="A1:N19"/>
  <sheetViews>
    <sheetView showGridLines="0" workbookViewId="0">
      <selection activeCell="H14" sqref="H14"/>
    </sheetView>
  </sheetViews>
  <sheetFormatPr defaultColWidth="9.42578125" defaultRowHeight="14.25"/>
  <cols>
    <col min="1" max="1" width="22" style="113" customWidth="1"/>
    <col min="2" max="2" width="11.85546875" style="113" customWidth="1"/>
    <col min="3" max="16384" width="9.42578125" style="113"/>
  </cols>
  <sheetData>
    <row r="1" spans="1:14">
      <c r="A1" s="110" t="s">
        <v>872</v>
      </c>
      <c r="B1" s="111">
        <v>1</v>
      </c>
      <c r="C1" s="112"/>
    </row>
    <row r="2" spans="1:14">
      <c r="A2" s="110" t="s">
        <v>873</v>
      </c>
      <c r="B2" s="114">
        <v>32.799999999999997</v>
      </c>
      <c r="E2" s="113">
        <f>(B1*B3/100)*B2</f>
        <v>0.32799999999999996</v>
      </c>
      <c r="F2" s="113">
        <v>100</v>
      </c>
      <c r="G2" s="113">
        <v>150</v>
      </c>
      <c r="H2" s="113">
        <v>200</v>
      </c>
      <c r="I2" s="113">
        <v>250</v>
      </c>
      <c r="J2" s="113">
        <v>300</v>
      </c>
      <c r="K2" s="113">
        <v>350</v>
      </c>
      <c r="L2" s="113">
        <v>400</v>
      </c>
      <c r="M2" s="113">
        <v>450</v>
      </c>
      <c r="N2" s="113">
        <v>500</v>
      </c>
    </row>
    <row r="3" spans="1:14">
      <c r="A3" s="115" t="s">
        <v>874</v>
      </c>
      <c r="B3" s="111">
        <v>1</v>
      </c>
      <c r="E3" s="113">
        <v>7</v>
      </c>
      <c r="F3" s="113">
        <f t="dataTable" ref="F3:N19" dt2D="1" dtr="1" r1="B3" r2="B1"/>
        <v>229.59999999999997</v>
      </c>
      <c r="G3" s="113">
        <v>344.4</v>
      </c>
      <c r="H3" s="113">
        <v>459.19999999999993</v>
      </c>
      <c r="I3" s="113">
        <v>574</v>
      </c>
      <c r="J3" s="113">
        <v>688.8</v>
      </c>
      <c r="K3" s="113">
        <v>803.59999999999991</v>
      </c>
      <c r="L3" s="113">
        <v>918.39999999999986</v>
      </c>
      <c r="M3" s="113">
        <v>1033.1999999999998</v>
      </c>
      <c r="N3" s="113">
        <v>1148</v>
      </c>
    </row>
    <row r="4" spans="1:14">
      <c r="E4" s="113">
        <v>7.5</v>
      </c>
      <c r="F4" s="113">
        <v>245.99999999999997</v>
      </c>
      <c r="G4" s="113">
        <v>368.99999999999994</v>
      </c>
      <c r="H4" s="113">
        <v>491.99999999999994</v>
      </c>
      <c r="I4" s="113">
        <v>615</v>
      </c>
      <c r="J4" s="113">
        <v>737.99999999999989</v>
      </c>
      <c r="K4" s="113">
        <v>860.99999999999989</v>
      </c>
      <c r="L4" s="113">
        <v>983.99999999999989</v>
      </c>
      <c r="M4" s="113">
        <v>1107</v>
      </c>
      <c r="N4" s="113">
        <v>1230</v>
      </c>
    </row>
    <row r="5" spans="1:14">
      <c r="E5" s="113">
        <v>8</v>
      </c>
      <c r="F5" s="113">
        <v>262.39999999999998</v>
      </c>
      <c r="G5" s="113">
        <v>393.59999999999997</v>
      </c>
      <c r="H5" s="113">
        <v>524.79999999999995</v>
      </c>
      <c r="I5" s="113">
        <v>656</v>
      </c>
      <c r="J5" s="113">
        <v>787.19999999999993</v>
      </c>
      <c r="K5" s="113">
        <v>918.39999999999986</v>
      </c>
      <c r="L5" s="113">
        <v>1049.5999999999999</v>
      </c>
      <c r="M5" s="113">
        <v>1180.8</v>
      </c>
      <c r="N5" s="113">
        <v>1312</v>
      </c>
    </row>
    <row r="6" spans="1:14">
      <c r="B6" s="116"/>
      <c r="C6" s="116"/>
      <c r="E6" s="113">
        <v>8.5</v>
      </c>
      <c r="F6" s="113">
        <v>278.79999999999995</v>
      </c>
      <c r="G6" s="113">
        <v>418.2</v>
      </c>
      <c r="H6" s="113">
        <v>557.59999999999991</v>
      </c>
      <c r="I6" s="113">
        <v>696.99999999999989</v>
      </c>
      <c r="J6" s="113">
        <v>836.4</v>
      </c>
      <c r="K6" s="113">
        <v>975.8</v>
      </c>
      <c r="L6" s="113">
        <v>1115.1999999999998</v>
      </c>
      <c r="M6" s="113">
        <v>1254.5999999999999</v>
      </c>
      <c r="N6" s="113">
        <v>1393.9999999999998</v>
      </c>
    </row>
    <row r="7" spans="1:14">
      <c r="A7" s="116"/>
      <c r="B7" s="116"/>
      <c r="C7" s="116"/>
      <c r="E7" s="113">
        <v>9</v>
      </c>
      <c r="F7" s="113">
        <v>295.2</v>
      </c>
      <c r="G7" s="113">
        <v>442.79999999999995</v>
      </c>
      <c r="H7" s="113">
        <v>590.4</v>
      </c>
      <c r="I7" s="113">
        <v>737.99999999999989</v>
      </c>
      <c r="J7" s="113">
        <v>885.59999999999991</v>
      </c>
      <c r="K7" s="113">
        <v>1033.1999999999998</v>
      </c>
      <c r="L7" s="113">
        <v>1180.8</v>
      </c>
      <c r="M7" s="113">
        <v>1328.3999999999999</v>
      </c>
      <c r="N7" s="113">
        <v>1475.9999999999998</v>
      </c>
    </row>
    <row r="8" spans="1:14">
      <c r="A8" s="116"/>
      <c r="B8" s="116"/>
      <c r="C8" s="116"/>
      <c r="E8" s="113">
        <v>9.5</v>
      </c>
      <c r="F8" s="113">
        <v>311.59999999999997</v>
      </c>
      <c r="G8" s="113">
        <v>467.4</v>
      </c>
      <c r="H8" s="113">
        <v>623.19999999999993</v>
      </c>
      <c r="I8" s="113">
        <v>778.99999999999989</v>
      </c>
      <c r="J8" s="113">
        <v>934.8</v>
      </c>
      <c r="K8" s="113">
        <v>1090.5999999999999</v>
      </c>
      <c r="L8" s="113">
        <v>1246.3999999999999</v>
      </c>
      <c r="M8" s="113">
        <v>1402.1999999999998</v>
      </c>
      <c r="N8" s="113">
        <v>1557.9999999999998</v>
      </c>
    </row>
    <row r="9" spans="1:14">
      <c r="A9" s="116"/>
      <c r="B9" s="116"/>
      <c r="C9" s="116"/>
      <c r="E9" s="113">
        <v>10</v>
      </c>
      <c r="F9" s="113">
        <v>328</v>
      </c>
      <c r="G9" s="113">
        <v>491.99999999999994</v>
      </c>
      <c r="H9" s="113">
        <v>656</v>
      </c>
      <c r="I9" s="113">
        <v>819.99999999999989</v>
      </c>
      <c r="J9" s="113">
        <v>983.99999999999989</v>
      </c>
      <c r="K9" s="113">
        <v>1148</v>
      </c>
      <c r="L9" s="113">
        <v>1312</v>
      </c>
      <c r="M9" s="113">
        <v>1475.9999999999998</v>
      </c>
      <c r="N9" s="113">
        <v>1639.9999999999998</v>
      </c>
    </row>
    <row r="10" spans="1:14">
      <c r="A10" s="116"/>
      <c r="B10" s="116"/>
      <c r="C10" s="116"/>
      <c r="E10" s="113">
        <v>10.5</v>
      </c>
      <c r="F10" s="113">
        <v>344.4</v>
      </c>
      <c r="G10" s="113">
        <v>516.59999999999991</v>
      </c>
      <c r="H10" s="113">
        <v>688.8</v>
      </c>
      <c r="I10" s="113">
        <v>860.99999999999989</v>
      </c>
      <c r="J10" s="113">
        <v>1033.1999999999998</v>
      </c>
      <c r="K10" s="113">
        <v>1205.3999999999999</v>
      </c>
      <c r="L10" s="113">
        <v>1377.6</v>
      </c>
      <c r="M10" s="113">
        <v>1549.8</v>
      </c>
      <c r="N10" s="113">
        <v>1721.9999999999998</v>
      </c>
    </row>
    <row r="11" spans="1:14">
      <c r="A11" s="116"/>
      <c r="B11" s="116"/>
      <c r="C11" s="116"/>
      <c r="E11" s="113">
        <v>11</v>
      </c>
      <c r="F11" s="113">
        <v>360.79999999999995</v>
      </c>
      <c r="G11" s="113">
        <v>541.19999999999993</v>
      </c>
      <c r="H11" s="113">
        <v>721.59999999999991</v>
      </c>
      <c r="I11" s="113">
        <v>901.99999999999989</v>
      </c>
      <c r="J11" s="113">
        <v>1082.3999999999999</v>
      </c>
      <c r="K11" s="113">
        <v>1262.8</v>
      </c>
      <c r="L11" s="113">
        <v>1443.1999999999998</v>
      </c>
      <c r="M11" s="113">
        <v>1623.6</v>
      </c>
      <c r="N11" s="113">
        <v>1803.9999999999998</v>
      </c>
    </row>
    <row r="12" spans="1:14">
      <c r="A12" s="116"/>
      <c r="B12" s="116"/>
      <c r="C12" s="116"/>
      <c r="E12" s="113">
        <v>11.5</v>
      </c>
      <c r="F12" s="113">
        <v>377.2</v>
      </c>
      <c r="G12" s="113">
        <v>565.79999999999995</v>
      </c>
      <c r="H12" s="113">
        <v>754.4</v>
      </c>
      <c r="I12" s="113">
        <v>942.99999999999989</v>
      </c>
      <c r="J12" s="113">
        <v>1131.5999999999999</v>
      </c>
      <c r="K12" s="113">
        <v>1320.1999999999998</v>
      </c>
      <c r="L12" s="113">
        <v>1508.8</v>
      </c>
      <c r="M12" s="113">
        <v>1697.3999999999999</v>
      </c>
      <c r="N12" s="113">
        <v>1885.9999999999998</v>
      </c>
    </row>
    <row r="13" spans="1:14">
      <c r="A13" s="116"/>
      <c r="B13" s="116"/>
      <c r="C13" s="116"/>
      <c r="E13" s="113">
        <v>12</v>
      </c>
      <c r="F13" s="113">
        <v>393.59999999999997</v>
      </c>
      <c r="G13" s="113">
        <v>590.4</v>
      </c>
      <c r="H13" s="113">
        <v>787.19999999999993</v>
      </c>
      <c r="I13" s="113">
        <v>983.99999999999989</v>
      </c>
      <c r="J13" s="113">
        <v>1180.8</v>
      </c>
      <c r="K13" s="113">
        <v>1377.6</v>
      </c>
      <c r="L13" s="113">
        <v>1574.3999999999999</v>
      </c>
      <c r="M13" s="113">
        <v>1771.1999999999998</v>
      </c>
      <c r="N13" s="113">
        <v>1967.9999999999998</v>
      </c>
    </row>
    <row r="14" spans="1:14">
      <c r="A14" s="116"/>
      <c r="B14" s="116"/>
      <c r="C14" s="116"/>
      <c r="E14" s="113">
        <v>12.5</v>
      </c>
      <c r="F14" s="113">
        <v>409.99999999999994</v>
      </c>
      <c r="G14" s="113">
        <v>615</v>
      </c>
      <c r="H14" s="113">
        <v>819.99999999999989</v>
      </c>
      <c r="I14" s="113">
        <v>1025</v>
      </c>
      <c r="J14" s="113">
        <v>1230</v>
      </c>
      <c r="K14" s="113">
        <v>1434.9999999999998</v>
      </c>
      <c r="L14" s="113">
        <v>1639.9999999999998</v>
      </c>
      <c r="M14" s="113">
        <v>1844.9999999999998</v>
      </c>
      <c r="N14" s="113">
        <v>2050</v>
      </c>
    </row>
    <row r="15" spans="1:14">
      <c r="A15" s="116"/>
      <c r="B15" s="116"/>
      <c r="C15" s="116"/>
      <c r="E15" s="113">
        <v>13</v>
      </c>
      <c r="F15" s="113">
        <v>426.4</v>
      </c>
      <c r="G15" s="113">
        <v>639.59999999999991</v>
      </c>
      <c r="H15" s="113">
        <v>852.8</v>
      </c>
      <c r="I15" s="113">
        <v>1066</v>
      </c>
      <c r="J15" s="113">
        <v>1279.1999999999998</v>
      </c>
      <c r="K15" s="113">
        <v>1492.3999999999999</v>
      </c>
      <c r="L15" s="113">
        <v>1705.6</v>
      </c>
      <c r="M15" s="113">
        <v>1918.7999999999997</v>
      </c>
      <c r="N15" s="113">
        <v>2132</v>
      </c>
    </row>
    <row r="16" spans="1:14">
      <c r="E16" s="113">
        <v>13.5</v>
      </c>
      <c r="F16" s="113">
        <v>442.79999999999995</v>
      </c>
      <c r="G16" s="113">
        <v>664.19999999999993</v>
      </c>
      <c r="H16" s="113">
        <v>885.59999999999991</v>
      </c>
      <c r="I16" s="113">
        <v>1107</v>
      </c>
      <c r="J16" s="113">
        <v>1328.3999999999999</v>
      </c>
      <c r="K16" s="113">
        <v>1549.8</v>
      </c>
      <c r="L16" s="113">
        <v>1771.1999999999998</v>
      </c>
      <c r="M16" s="113">
        <v>1992.6</v>
      </c>
      <c r="N16" s="113">
        <v>2214</v>
      </c>
    </row>
    <row r="17" spans="5:14">
      <c r="E17" s="113">
        <v>14</v>
      </c>
      <c r="F17" s="113">
        <v>459.19999999999993</v>
      </c>
      <c r="G17" s="113">
        <v>688.8</v>
      </c>
      <c r="H17" s="113">
        <v>918.39999999999986</v>
      </c>
      <c r="I17" s="113">
        <v>1148</v>
      </c>
      <c r="J17" s="113">
        <v>1377.6</v>
      </c>
      <c r="K17" s="113">
        <v>1607.1999999999998</v>
      </c>
      <c r="L17" s="113">
        <v>1836.7999999999997</v>
      </c>
      <c r="M17" s="113">
        <v>2066.3999999999996</v>
      </c>
      <c r="N17" s="113">
        <v>2296</v>
      </c>
    </row>
    <row r="18" spans="5:14">
      <c r="E18" s="113">
        <v>14.5</v>
      </c>
      <c r="F18" s="113">
        <v>475.59999999999997</v>
      </c>
      <c r="G18" s="113">
        <v>713.4</v>
      </c>
      <c r="H18" s="113">
        <v>951.19999999999993</v>
      </c>
      <c r="I18" s="113">
        <v>1189</v>
      </c>
      <c r="J18" s="113">
        <v>1426.8</v>
      </c>
      <c r="K18" s="113">
        <v>1664.6</v>
      </c>
      <c r="L18" s="113">
        <v>1902.3999999999999</v>
      </c>
      <c r="M18" s="113">
        <v>2140.1999999999998</v>
      </c>
      <c r="N18" s="113">
        <v>2378</v>
      </c>
    </row>
    <row r="19" spans="5:14">
      <c r="E19" s="113">
        <v>15</v>
      </c>
      <c r="F19" s="113">
        <v>491.99999999999994</v>
      </c>
      <c r="G19" s="113">
        <v>737.99999999999989</v>
      </c>
      <c r="H19" s="113">
        <v>983.99999999999989</v>
      </c>
      <c r="I19" s="113">
        <v>1230</v>
      </c>
      <c r="J19" s="113">
        <v>1475.9999999999998</v>
      </c>
      <c r="K19" s="113">
        <v>1721.9999999999998</v>
      </c>
      <c r="L19" s="113">
        <v>1967.9999999999998</v>
      </c>
      <c r="M19" s="113">
        <v>2214</v>
      </c>
      <c r="N19" s="113">
        <v>2460</v>
      </c>
    </row>
  </sheetData>
  <conditionalFormatting sqref="B1:B3">
    <cfRule type="expression" dxfId="5" priority="1">
      <formula>AND(#REF!=#REF!,#REF!=$A$1)</formula>
    </cfRule>
  </conditionalFormatting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29C6D-D125-4403-B3E9-409CD00A5714}">
  <sheetPr>
    <tabColor rgb="FF7030A0"/>
  </sheetPr>
  <dimension ref="B2:I21"/>
  <sheetViews>
    <sheetView showGridLines="0" zoomScaleNormal="100" workbookViewId="0">
      <selection activeCell="F7" sqref="F7"/>
    </sheetView>
  </sheetViews>
  <sheetFormatPr defaultRowHeight="14.25"/>
  <cols>
    <col min="1" max="1" width="3.7109375" style="206" customWidth="1"/>
    <col min="2" max="2" width="25" style="206" customWidth="1"/>
    <col min="3" max="3" width="16.140625" style="206" customWidth="1"/>
    <col min="4" max="7" width="16.85546875" style="206" customWidth="1"/>
    <col min="8" max="8" width="5.85546875" style="206" customWidth="1"/>
    <col min="9" max="9" width="19.7109375" style="206" customWidth="1"/>
    <col min="10" max="256" width="9.140625" style="206"/>
    <col min="257" max="257" width="3.7109375" style="206" customWidth="1"/>
    <col min="258" max="258" width="17.42578125" style="206" bestFit="1" customWidth="1"/>
    <col min="259" max="263" width="16.85546875" style="206" customWidth="1"/>
    <col min="264" max="512" width="9.140625" style="206"/>
    <col min="513" max="513" width="3.7109375" style="206" customWidth="1"/>
    <col min="514" max="514" width="17.42578125" style="206" bestFit="1" customWidth="1"/>
    <col min="515" max="519" width="16.85546875" style="206" customWidth="1"/>
    <col min="520" max="768" width="9.140625" style="206"/>
    <col min="769" max="769" width="3.7109375" style="206" customWidth="1"/>
    <col min="770" max="770" width="17.42578125" style="206" bestFit="1" customWidth="1"/>
    <col min="771" max="775" width="16.85546875" style="206" customWidth="1"/>
    <col min="776" max="1024" width="9.140625" style="206"/>
    <col min="1025" max="1025" width="3.7109375" style="206" customWidth="1"/>
    <col min="1026" max="1026" width="17.42578125" style="206" bestFit="1" customWidth="1"/>
    <col min="1027" max="1031" width="16.85546875" style="206" customWidth="1"/>
    <col min="1032" max="1280" width="9.140625" style="206"/>
    <col min="1281" max="1281" width="3.7109375" style="206" customWidth="1"/>
    <col min="1282" max="1282" width="17.42578125" style="206" bestFit="1" customWidth="1"/>
    <col min="1283" max="1287" width="16.85546875" style="206" customWidth="1"/>
    <col min="1288" max="1536" width="9.140625" style="206"/>
    <col min="1537" max="1537" width="3.7109375" style="206" customWidth="1"/>
    <col min="1538" max="1538" width="17.42578125" style="206" bestFit="1" customWidth="1"/>
    <col min="1539" max="1543" width="16.85546875" style="206" customWidth="1"/>
    <col min="1544" max="1792" width="9.140625" style="206"/>
    <col min="1793" max="1793" width="3.7109375" style="206" customWidth="1"/>
    <col min="1794" max="1794" width="17.42578125" style="206" bestFit="1" customWidth="1"/>
    <col min="1795" max="1799" width="16.85546875" style="206" customWidth="1"/>
    <col min="1800" max="2048" width="9.140625" style="206"/>
    <col min="2049" max="2049" width="3.7109375" style="206" customWidth="1"/>
    <col min="2050" max="2050" width="17.42578125" style="206" bestFit="1" customWidth="1"/>
    <col min="2051" max="2055" width="16.85546875" style="206" customWidth="1"/>
    <col min="2056" max="2304" width="9.140625" style="206"/>
    <col min="2305" max="2305" width="3.7109375" style="206" customWidth="1"/>
    <col min="2306" max="2306" width="17.42578125" style="206" bestFit="1" customWidth="1"/>
    <col min="2307" max="2311" width="16.85546875" style="206" customWidth="1"/>
    <col min="2312" max="2560" width="9.140625" style="206"/>
    <col min="2561" max="2561" width="3.7109375" style="206" customWidth="1"/>
    <col min="2562" max="2562" width="17.42578125" style="206" bestFit="1" customWidth="1"/>
    <col min="2563" max="2567" width="16.85546875" style="206" customWidth="1"/>
    <col min="2568" max="2816" width="9.140625" style="206"/>
    <col min="2817" max="2817" width="3.7109375" style="206" customWidth="1"/>
    <col min="2818" max="2818" width="17.42578125" style="206" bestFit="1" customWidth="1"/>
    <col min="2819" max="2823" width="16.85546875" style="206" customWidth="1"/>
    <col min="2824" max="3072" width="9.140625" style="206"/>
    <col min="3073" max="3073" width="3.7109375" style="206" customWidth="1"/>
    <col min="3074" max="3074" width="17.42578125" style="206" bestFit="1" customWidth="1"/>
    <col min="3075" max="3079" width="16.85546875" style="206" customWidth="1"/>
    <col min="3080" max="3328" width="9.140625" style="206"/>
    <col min="3329" max="3329" width="3.7109375" style="206" customWidth="1"/>
    <col min="3330" max="3330" width="17.42578125" style="206" bestFit="1" customWidth="1"/>
    <col min="3331" max="3335" width="16.85546875" style="206" customWidth="1"/>
    <col min="3336" max="3584" width="9.140625" style="206"/>
    <col min="3585" max="3585" width="3.7109375" style="206" customWidth="1"/>
    <col min="3586" max="3586" width="17.42578125" style="206" bestFit="1" customWidth="1"/>
    <col min="3587" max="3591" width="16.85546875" style="206" customWidth="1"/>
    <col min="3592" max="3840" width="9.140625" style="206"/>
    <col min="3841" max="3841" width="3.7109375" style="206" customWidth="1"/>
    <col min="3842" max="3842" width="17.42578125" style="206" bestFit="1" customWidth="1"/>
    <col min="3843" max="3847" width="16.85546875" style="206" customWidth="1"/>
    <col min="3848" max="4096" width="9.140625" style="206"/>
    <col min="4097" max="4097" width="3.7109375" style="206" customWidth="1"/>
    <col min="4098" max="4098" width="17.42578125" style="206" bestFit="1" customWidth="1"/>
    <col min="4099" max="4103" width="16.85546875" style="206" customWidth="1"/>
    <col min="4104" max="4352" width="9.140625" style="206"/>
    <col min="4353" max="4353" width="3.7109375" style="206" customWidth="1"/>
    <col min="4354" max="4354" width="17.42578125" style="206" bestFit="1" customWidth="1"/>
    <col min="4355" max="4359" width="16.85546875" style="206" customWidth="1"/>
    <col min="4360" max="4608" width="9.140625" style="206"/>
    <col min="4609" max="4609" width="3.7109375" style="206" customWidth="1"/>
    <col min="4610" max="4610" width="17.42578125" style="206" bestFit="1" customWidth="1"/>
    <col min="4611" max="4615" width="16.85546875" style="206" customWidth="1"/>
    <col min="4616" max="4864" width="9.140625" style="206"/>
    <col min="4865" max="4865" width="3.7109375" style="206" customWidth="1"/>
    <col min="4866" max="4866" width="17.42578125" style="206" bestFit="1" customWidth="1"/>
    <col min="4867" max="4871" width="16.85546875" style="206" customWidth="1"/>
    <col min="4872" max="5120" width="9.140625" style="206"/>
    <col min="5121" max="5121" width="3.7109375" style="206" customWidth="1"/>
    <col min="5122" max="5122" width="17.42578125" style="206" bestFit="1" customWidth="1"/>
    <col min="5123" max="5127" width="16.85546875" style="206" customWidth="1"/>
    <col min="5128" max="5376" width="9.140625" style="206"/>
    <col min="5377" max="5377" width="3.7109375" style="206" customWidth="1"/>
    <col min="5378" max="5378" width="17.42578125" style="206" bestFit="1" customWidth="1"/>
    <col min="5379" max="5383" width="16.85546875" style="206" customWidth="1"/>
    <col min="5384" max="5632" width="9.140625" style="206"/>
    <col min="5633" max="5633" width="3.7109375" style="206" customWidth="1"/>
    <col min="5634" max="5634" width="17.42578125" style="206" bestFit="1" customWidth="1"/>
    <col min="5635" max="5639" width="16.85546875" style="206" customWidth="1"/>
    <col min="5640" max="5888" width="9.140625" style="206"/>
    <col min="5889" max="5889" width="3.7109375" style="206" customWidth="1"/>
    <col min="5890" max="5890" width="17.42578125" style="206" bestFit="1" customWidth="1"/>
    <col min="5891" max="5895" width="16.85546875" style="206" customWidth="1"/>
    <col min="5896" max="6144" width="9.140625" style="206"/>
    <col min="6145" max="6145" width="3.7109375" style="206" customWidth="1"/>
    <col min="6146" max="6146" width="17.42578125" style="206" bestFit="1" customWidth="1"/>
    <col min="6147" max="6151" width="16.85546875" style="206" customWidth="1"/>
    <col min="6152" max="6400" width="9.140625" style="206"/>
    <col min="6401" max="6401" width="3.7109375" style="206" customWidth="1"/>
    <col min="6402" max="6402" width="17.42578125" style="206" bestFit="1" customWidth="1"/>
    <col min="6403" max="6407" width="16.85546875" style="206" customWidth="1"/>
    <col min="6408" max="6656" width="9.140625" style="206"/>
    <col min="6657" max="6657" width="3.7109375" style="206" customWidth="1"/>
    <col min="6658" max="6658" width="17.42578125" style="206" bestFit="1" customWidth="1"/>
    <col min="6659" max="6663" width="16.85546875" style="206" customWidth="1"/>
    <col min="6664" max="6912" width="9.140625" style="206"/>
    <col min="6913" max="6913" width="3.7109375" style="206" customWidth="1"/>
    <col min="6914" max="6914" width="17.42578125" style="206" bestFit="1" customWidth="1"/>
    <col min="6915" max="6919" width="16.85546875" style="206" customWidth="1"/>
    <col min="6920" max="7168" width="9.140625" style="206"/>
    <col min="7169" max="7169" width="3.7109375" style="206" customWidth="1"/>
    <col min="7170" max="7170" width="17.42578125" style="206" bestFit="1" customWidth="1"/>
    <col min="7171" max="7175" width="16.85546875" style="206" customWidth="1"/>
    <col min="7176" max="7424" width="9.140625" style="206"/>
    <col min="7425" max="7425" width="3.7109375" style="206" customWidth="1"/>
    <col min="7426" max="7426" width="17.42578125" style="206" bestFit="1" customWidth="1"/>
    <col min="7427" max="7431" width="16.85546875" style="206" customWidth="1"/>
    <col min="7432" max="7680" width="9.140625" style="206"/>
    <col min="7681" max="7681" width="3.7109375" style="206" customWidth="1"/>
    <col min="7682" max="7682" width="17.42578125" style="206" bestFit="1" customWidth="1"/>
    <col min="7683" max="7687" width="16.85546875" style="206" customWidth="1"/>
    <col min="7688" max="7936" width="9.140625" style="206"/>
    <col min="7937" max="7937" width="3.7109375" style="206" customWidth="1"/>
    <col min="7938" max="7938" width="17.42578125" style="206" bestFit="1" customWidth="1"/>
    <col min="7939" max="7943" width="16.85546875" style="206" customWidth="1"/>
    <col min="7944" max="8192" width="9.140625" style="206"/>
    <col min="8193" max="8193" width="3.7109375" style="206" customWidth="1"/>
    <col min="8194" max="8194" width="17.42578125" style="206" bestFit="1" customWidth="1"/>
    <col min="8195" max="8199" width="16.85546875" style="206" customWidth="1"/>
    <col min="8200" max="8448" width="9.140625" style="206"/>
    <col min="8449" max="8449" width="3.7109375" style="206" customWidth="1"/>
    <col min="8450" max="8450" width="17.42578125" style="206" bestFit="1" customWidth="1"/>
    <col min="8451" max="8455" width="16.85546875" style="206" customWidth="1"/>
    <col min="8456" max="8704" width="9.140625" style="206"/>
    <col min="8705" max="8705" width="3.7109375" style="206" customWidth="1"/>
    <col min="8706" max="8706" width="17.42578125" style="206" bestFit="1" customWidth="1"/>
    <col min="8707" max="8711" width="16.85546875" style="206" customWidth="1"/>
    <col min="8712" max="8960" width="9.140625" style="206"/>
    <col min="8961" max="8961" width="3.7109375" style="206" customWidth="1"/>
    <col min="8962" max="8962" width="17.42578125" style="206" bestFit="1" customWidth="1"/>
    <col min="8963" max="8967" width="16.85546875" style="206" customWidth="1"/>
    <col min="8968" max="9216" width="9.140625" style="206"/>
    <col min="9217" max="9217" width="3.7109375" style="206" customWidth="1"/>
    <col min="9218" max="9218" width="17.42578125" style="206" bestFit="1" customWidth="1"/>
    <col min="9219" max="9223" width="16.85546875" style="206" customWidth="1"/>
    <col min="9224" max="9472" width="9.140625" style="206"/>
    <col min="9473" max="9473" width="3.7109375" style="206" customWidth="1"/>
    <col min="9474" max="9474" width="17.42578125" style="206" bestFit="1" customWidth="1"/>
    <col min="9475" max="9479" width="16.85546875" style="206" customWidth="1"/>
    <col min="9480" max="9728" width="9.140625" style="206"/>
    <col min="9729" max="9729" width="3.7109375" style="206" customWidth="1"/>
    <col min="9730" max="9730" width="17.42578125" style="206" bestFit="1" customWidth="1"/>
    <col min="9731" max="9735" width="16.85546875" style="206" customWidth="1"/>
    <col min="9736" max="9984" width="9.140625" style="206"/>
    <col min="9985" max="9985" width="3.7109375" style="206" customWidth="1"/>
    <col min="9986" max="9986" width="17.42578125" style="206" bestFit="1" customWidth="1"/>
    <col min="9987" max="9991" width="16.85546875" style="206" customWidth="1"/>
    <col min="9992" max="10240" width="9.140625" style="206"/>
    <col min="10241" max="10241" width="3.7109375" style="206" customWidth="1"/>
    <col min="10242" max="10242" width="17.42578125" style="206" bestFit="1" customWidth="1"/>
    <col min="10243" max="10247" width="16.85546875" style="206" customWidth="1"/>
    <col min="10248" max="10496" width="9.140625" style="206"/>
    <col min="10497" max="10497" width="3.7109375" style="206" customWidth="1"/>
    <col min="10498" max="10498" width="17.42578125" style="206" bestFit="1" customWidth="1"/>
    <col min="10499" max="10503" width="16.85546875" style="206" customWidth="1"/>
    <col min="10504" max="10752" width="9.140625" style="206"/>
    <col min="10753" max="10753" width="3.7109375" style="206" customWidth="1"/>
    <col min="10754" max="10754" width="17.42578125" style="206" bestFit="1" customWidth="1"/>
    <col min="10755" max="10759" width="16.85546875" style="206" customWidth="1"/>
    <col min="10760" max="11008" width="9.140625" style="206"/>
    <col min="11009" max="11009" width="3.7109375" style="206" customWidth="1"/>
    <col min="11010" max="11010" width="17.42578125" style="206" bestFit="1" customWidth="1"/>
    <col min="11011" max="11015" width="16.85546875" style="206" customWidth="1"/>
    <col min="11016" max="11264" width="9.140625" style="206"/>
    <col min="11265" max="11265" width="3.7109375" style="206" customWidth="1"/>
    <col min="11266" max="11266" width="17.42578125" style="206" bestFit="1" customWidth="1"/>
    <col min="11267" max="11271" width="16.85546875" style="206" customWidth="1"/>
    <col min="11272" max="11520" width="9.140625" style="206"/>
    <col min="11521" max="11521" width="3.7109375" style="206" customWidth="1"/>
    <col min="11522" max="11522" width="17.42578125" style="206" bestFit="1" customWidth="1"/>
    <col min="11523" max="11527" width="16.85546875" style="206" customWidth="1"/>
    <col min="11528" max="11776" width="9.140625" style="206"/>
    <col min="11777" max="11777" width="3.7109375" style="206" customWidth="1"/>
    <col min="11778" max="11778" width="17.42578125" style="206" bestFit="1" customWidth="1"/>
    <col min="11779" max="11783" width="16.85546875" style="206" customWidth="1"/>
    <col min="11784" max="12032" width="9.140625" style="206"/>
    <col min="12033" max="12033" width="3.7109375" style="206" customWidth="1"/>
    <col min="12034" max="12034" width="17.42578125" style="206" bestFit="1" customWidth="1"/>
    <col min="12035" max="12039" width="16.85546875" style="206" customWidth="1"/>
    <col min="12040" max="12288" width="9.140625" style="206"/>
    <col min="12289" max="12289" width="3.7109375" style="206" customWidth="1"/>
    <col min="12290" max="12290" width="17.42578125" style="206" bestFit="1" customWidth="1"/>
    <col min="12291" max="12295" width="16.85546875" style="206" customWidth="1"/>
    <col min="12296" max="12544" width="9.140625" style="206"/>
    <col min="12545" max="12545" width="3.7109375" style="206" customWidth="1"/>
    <col min="12546" max="12546" width="17.42578125" style="206" bestFit="1" customWidth="1"/>
    <col min="12547" max="12551" width="16.85546875" style="206" customWidth="1"/>
    <col min="12552" max="12800" width="9.140625" style="206"/>
    <col min="12801" max="12801" width="3.7109375" style="206" customWidth="1"/>
    <col min="12802" max="12802" width="17.42578125" style="206" bestFit="1" customWidth="1"/>
    <col min="12803" max="12807" width="16.85546875" style="206" customWidth="1"/>
    <col min="12808" max="13056" width="9.140625" style="206"/>
    <col min="13057" max="13057" width="3.7109375" style="206" customWidth="1"/>
    <col min="13058" max="13058" width="17.42578125" style="206" bestFit="1" customWidth="1"/>
    <col min="13059" max="13063" width="16.85546875" style="206" customWidth="1"/>
    <col min="13064" max="13312" width="9.140625" style="206"/>
    <col min="13313" max="13313" width="3.7109375" style="206" customWidth="1"/>
    <col min="13314" max="13314" width="17.42578125" style="206" bestFit="1" customWidth="1"/>
    <col min="13315" max="13319" width="16.85546875" style="206" customWidth="1"/>
    <col min="13320" max="13568" width="9.140625" style="206"/>
    <col min="13569" max="13569" width="3.7109375" style="206" customWidth="1"/>
    <col min="13570" max="13570" width="17.42578125" style="206" bestFit="1" customWidth="1"/>
    <col min="13571" max="13575" width="16.85546875" style="206" customWidth="1"/>
    <col min="13576" max="13824" width="9.140625" style="206"/>
    <col min="13825" max="13825" width="3.7109375" style="206" customWidth="1"/>
    <col min="13826" max="13826" width="17.42578125" style="206" bestFit="1" customWidth="1"/>
    <col min="13827" max="13831" width="16.85546875" style="206" customWidth="1"/>
    <col min="13832" max="14080" width="9.140625" style="206"/>
    <col min="14081" max="14081" width="3.7109375" style="206" customWidth="1"/>
    <col min="14082" max="14082" width="17.42578125" style="206" bestFit="1" customWidth="1"/>
    <col min="14083" max="14087" width="16.85546875" style="206" customWidth="1"/>
    <col min="14088" max="14336" width="9.140625" style="206"/>
    <col min="14337" max="14337" width="3.7109375" style="206" customWidth="1"/>
    <col min="14338" max="14338" width="17.42578125" style="206" bestFit="1" customWidth="1"/>
    <col min="14339" max="14343" width="16.85546875" style="206" customWidth="1"/>
    <col min="14344" max="14592" width="9.140625" style="206"/>
    <col min="14593" max="14593" width="3.7109375" style="206" customWidth="1"/>
    <col min="14594" max="14594" width="17.42578125" style="206" bestFit="1" customWidth="1"/>
    <col min="14595" max="14599" width="16.85546875" style="206" customWidth="1"/>
    <col min="14600" max="14848" width="9.140625" style="206"/>
    <col min="14849" max="14849" width="3.7109375" style="206" customWidth="1"/>
    <col min="14850" max="14850" width="17.42578125" style="206" bestFit="1" customWidth="1"/>
    <col min="14851" max="14855" width="16.85546875" style="206" customWidth="1"/>
    <col min="14856" max="15104" width="9.140625" style="206"/>
    <col min="15105" max="15105" width="3.7109375" style="206" customWidth="1"/>
    <col min="15106" max="15106" width="17.42578125" style="206" bestFit="1" customWidth="1"/>
    <col min="15107" max="15111" width="16.85546875" style="206" customWidth="1"/>
    <col min="15112" max="15360" width="9.140625" style="206"/>
    <col min="15361" max="15361" width="3.7109375" style="206" customWidth="1"/>
    <col min="15362" max="15362" width="17.42578125" style="206" bestFit="1" customWidth="1"/>
    <col min="15363" max="15367" width="16.85546875" style="206" customWidth="1"/>
    <col min="15368" max="15616" width="9.140625" style="206"/>
    <col min="15617" max="15617" width="3.7109375" style="206" customWidth="1"/>
    <col min="15618" max="15618" width="17.42578125" style="206" bestFit="1" customWidth="1"/>
    <col min="15619" max="15623" width="16.85546875" style="206" customWidth="1"/>
    <col min="15624" max="15872" width="9.140625" style="206"/>
    <col min="15873" max="15873" width="3.7109375" style="206" customWidth="1"/>
    <col min="15874" max="15874" width="17.42578125" style="206" bestFit="1" customWidth="1"/>
    <col min="15875" max="15879" width="16.85546875" style="206" customWidth="1"/>
    <col min="15880" max="16128" width="9.140625" style="206"/>
    <col min="16129" max="16129" width="3.7109375" style="206" customWidth="1"/>
    <col min="16130" max="16130" width="17.42578125" style="206" bestFit="1" customWidth="1"/>
    <col min="16131" max="16135" width="16.85546875" style="206" customWidth="1"/>
    <col min="16136" max="16384" width="9.140625" style="206"/>
  </cols>
  <sheetData>
    <row r="2" spans="2:9" ht="15">
      <c r="B2" s="204" t="s">
        <v>970</v>
      </c>
      <c r="C2" s="205" t="s">
        <v>971</v>
      </c>
      <c r="D2" s="205" t="s">
        <v>972</v>
      </c>
      <c r="E2" s="205" t="s">
        <v>973</v>
      </c>
      <c r="F2" s="205" t="s">
        <v>974</v>
      </c>
      <c r="G2" s="205" t="s">
        <v>975</v>
      </c>
    </row>
    <row r="3" spans="2:9">
      <c r="B3" s="207" t="s">
        <v>976</v>
      </c>
      <c r="C3" s="208">
        <v>100</v>
      </c>
      <c r="D3" s="208">
        <v>120</v>
      </c>
      <c r="E3" s="208">
        <v>80</v>
      </c>
      <c r="F3" s="208">
        <v>90</v>
      </c>
      <c r="G3" s="208">
        <v>70</v>
      </c>
    </row>
    <row r="4" spans="2:9">
      <c r="B4" s="209"/>
    </row>
    <row r="5" spans="2:9" ht="30">
      <c r="B5" s="205" t="s">
        <v>977</v>
      </c>
      <c r="C5" s="210" t="s">
        <v>978</v>
      </c>
    </row>
    <row r="6" spans="2:9">
      <c r="B6" s="208" t="s">
        <v>979</v>
      </c>
      <c r="C6" s="208">
        <v>120</v>
      </c>
    </row>
    <row r="7" spans="2:9">
      <c r="B7" s="208" t="s">
        <v>980</v>
      </c>
      <c r="C7" s="208">
        <v>150</v>
      </c>
    </row>
    <row r="8" spans="2:9">
      <c r="B8" s="208" t="s">
        <v>981</v>
      </c>
      <c r="C8" s="208">
        <v>190</v>
      </c>
    </row>
    <row r="9" spans="2:9">
      <c r="B9" s="209"/>
    </row>
    <row r="10" spans="2:9" ht="15">
      <c r="B10" s="205" t="s">
        <v>982</v>
      </c>
      <c r="C10" s="205" t="s">
        <v>971</v>
      </c>
      <c r="D10" s="205" t="s">
        <v>972</v>
      </c>
      <c r="E10" s="205" t="s">
        <v>973</v>
      </c>
      <c r="F10" s="205" t="s">
        <v>974</v>
      </c>
      <c r="G10" s="205" t="s">
        <v>975</v>
      </c>
    </row>
    <row r="11" spans="2:9">
      <c r="B11" s="208" t="s">
        <v>979</v>
      </c>
      <c r="C11" s="208">
        <v>220</v>
      </c>
      <c r="D11" s="208">
        <v>180</v>
      </c>
      <c r="E11" s="208">
        <v>230</v>
      </c>
      <c r="F11" s="208">
        <v>210</v>
      </c>
      <c r="G11" s="208">
        <v>190</v>
      </c>
    </row>
    <row r="12" spans="2:9">
      <c r="B12" s="208" t="s">
        <v>980</v>
      </c>
      <c r="C12" s="208">
        <v>200</v>
      </c>
      <c r="D12" s="208">
        <v>210</v>
      </c>
      <c r="E12" s="208">
        <v>230</v>
      </c>
      <c r="F12" s="208">
        <v>250</v>
      </c>
      <c r="G12" s="208">
        <v>170</v>
      </c>
    </row>
    <row r="13" spans="2:9">
      <c r="B13" s="208" t="s">
        <v>981</v>
      </c>
      <c r="C13" s="208">
        <v>240</v>
      </c>
      <c r="D13" s="208">
        <v>270</v>
      </c>
      <c r="E13" s="208">
        <v>240</v>
      </c>
      <c r="F13" s="208">
        <v>250</v>
      </c>
      <c r="G13" s="208">
        <v>260</v>
      </c>
    </row>
    <row r="14" spans="2:9">
      <c r="B14" s="209"/>
    </row>
    <row r="15" spans="2:9" ht="15">
      <c r="B15" s="204" t="s">
        <v>983</v>
      </c>
      <c r="C15" s="205" t="s">
        <v>971</v>
      </c>
      <c r="D15" s="205" t="s">
        <v>972</v>
      </c>
      <c r="E15" s="205" t="s">
        <v>973</v>
      </c>
      <c r="F15" s="205" t="s">
        <v>974</v>
      </c>
      <c r="G15" s="205" t="s">
        <v>975</v>
      </c>
      <c r="I15" s="211" t="s">
        <v>984</v>
      </c>
    </row>
    <row r="16" spans="2:9">
      <c r="B16" s="208" t="s">
        <v>979</v>
      </c>
      <c r="C16" s="208"/>
      <c r="D16" s="208"/>
      <c r="E16" s="208"/>
      <c r="F16" s="208"/>
      <c r="G16" s="208"/>
      <c r="I16" s="212"/>
    </row>
    <row r="17" spans="2:9">
      <c r="B17" s="208" t="s">
        <v>980</v>
      </c>
      <c r="C17" s="208"/>
      <c r="D17" s="208"/>
      <c r="E17" s="208"/>
      <c r="F17" s="208"/>
      <c r="G17" s="208"/>
      <c r="I17" s="212"/>
    </row>
    <row r="18" spans="2:9">
      <c r="B18" s="208" t="s">
        <v>981</v>
      </c>
      <c r="C18" s="208"/>
      <c r="D18" s="208"/>
      <c r="E18" s="208"/>
      <c r="F18" s="208"/>
      <c r="G18" s="208"/>
      <c r="I18" s="212"/>
    </row>
    <row r="19" spans="2:9" ht="15">
      <c r="B19" s="211" t="s">
        <v>985</v>
      </c>
      <c r="C19" s="213"/>
      <c r="D19" s="213"/>
      <c r="E19" s="213"/>
      <c r="F19" s="213"/>
      <c r="G19" s="213"/>
    </row>
    <row r="20" spans="2:9">
      <c r="B20" s="209"/>
    </row>
    <row r="21" spans="2:9" ht="15">
      <c r="B21" s="211" t="s">
        <v>986</v>
      </c>
      <c r="C21" s="213"/>
      <c r="D21" s="214"/>
    </row>
  </sheetData>
  <conditionalFormatting sqref="B11:G13">
    <cfRule type="expression" dxfId="4" priority="5">
      <formula>AND($E11=$B$3,B$1=$B$4)</formula>
    </cfRule>
  </conditionalFormatting>
  <conditionalFormatting sqref="B16:G18">
    <cfRule type="expression" dxfId="3" priority="4">
      <formula>AND($E16=$B$3,B$1=$B$4)</formula>
    </cfRule>
  </conditionalFormatting>
  <conditionalFormatting sqref="B6:C8">
    <cfRule type="expression" dxfId="2" priority="2">
      <formula>AND($E6=$B$3,B$1=$B$4)</formula>
    </cfRule>
  </conditionalFormatting>
  <conditionalFormatting sqref="I16:I18">
    <cfRule type="expression" dxfId="1" priority="3">
      <formula>AND($E16=$B$3,I$1=$B$4)</formula>
    </cfRule>
  </conditionalFormatting>
  <conditionalFormatting sqref="B3:G3">
    <cfRule type="expression" dxfId="0" priority="1">
      <formula>AND($E3=$B$3,B$1=$B$4)</formula>
    </cfRule>
  </conditionalFormatting>
  <pageMargins left="0.75" right="0.75" top="1" bottom="1" header="0.5" footer="0.5"/>
  <headerFooter alignWithMargins="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FA88-1DA3-476B-A458-B5C3B1104574}">
  <sheetPr>
    <tabColor rgb="FF7030A0"/>
  </sheetPr>
  <dimension ref="B1:E20"/>
  <sheetViews>
    <sheetView showGridLines="0" tabSelected="1" topLeftCell="B1" zoomScaleNormal="100" workbookViewId="0">
      <selection activeCell="L2" sqref="L2"/>
    </sheetView>
  </sheetViews>
  <sheetFormatPr defaultColWidth="9.140625" defaultRowHeight="14.25"/>
  <cols>
    <col min="1" max="1" width="10.28515625" style="134" bestFit="1" customWidth="1"/>
    <col min="2" max="2" width="25.7109375" style="134" bestFit="1" customWidth="1"/>
    <col min="3" max="3" width="13.85546875" style="134" bestFit="1" customWidth="1"/>
    <col min="4" max="4" width="17.85546875" style="134" bestFit="1" customWidth="1"/>
    <col min="5" max="5" width="16.140625" style="134" bestFit="1" customWidth="1"/>
    <col min="6" max="6" width="12.5703125" style="134" customWidth="1"/>
    <col min="7" max="7" width="8.7109375" style="134" bestFit="1" customWidth="1"/>
    <col min="8" max="8" width="14" style="134" bestFit="1" customWidth="1"/>
    <col min="9" max="16384" width="9.140625" style="134"/>
  </cols>
  <sheetData>
    <row r="1" spans="2:5" ht="18">
      <c r="B1" s="316" t="s">
        <v>1274</v>
      </c>
    </row>
    <row r="3" spans="2:5" ht="15">
      <c r="B3" s="313" t="s">
        <v>1275</v>
      </c>
      <c r="C3" s="314" t="s">
        <v>1276</v>
      </c>
      <c r="D3" s="313" t="s">
        <v>1277</v>
      </c>
      <c r="E3" s="314" t="s">
        <v>1182</v>
      </c>
    </row>
    <row r="4" spans="2:5">
      <c r="B4" s="315" t="s">
        <v>1278</v>
      </c>
      <c r="C4" s="317">
        <v>41306</v>
      </c>
      <c r="D4" s="317">
        <v>41306</v>
      </c>
      <c r="E4" s="134">
        <f>(D4-C4)+1</f>
        <v>1</v>
      </c>
    </row>
    <row r="5" spans="2:5">
      <c r="B5" s="315" t="s">
        <v>1279</v>
      </c>
      <c r="C5" s="317">
        <v>41307</v>
      </c>
      <c r="D5" s="317">
        <v>41307</v>
      </c>
      <c r="E5" s="134">
        <f>(D5-C5)+1</f>
        <v>1</v>
      </c>
    </row>
    <row r="6" spans="2:5">
      <c r="B6" s="315" t="s">
        <v>1280</v>
      </c>
      <c r="C6" s="317">
        <v>41308</v>
      </c>
      <c r="D6" s="317">
        <v>41312</v>
      </c>
      <c r="E6" s="134">
        <f>(D6-C6)+1</f>
        <v>5</v>
      </c>
    </row>
    <row r="7" spans="2:5">
      <c r="B7" s="315" t="s">
        <v>1281</v>
      </c>
      <c r="C7" s="317">
        <v>41313</v>
      </c>
      <c r="D7" s="317">
        <v>41318</v>
      </c>
      <c r="E7" s="134">
        <f>(D7-C7)+1</f>
        <v>6</v>
      </c>
    </row>
    <row r="8" spans="2:5">
      <c r="B8" s="315" t="s">
        <v>1282</v>
      </c>
      <c r="C8" s="317">
        <v>41320</v>
      </c>
      <c r="D8" s="317">
        <v>41325</v>
      </c>
      <c r="E8" s="134">
        <f>(D8-C8)+1</f>
        <v>6</v>
      </c>
    </row>
    <row r="9" spans="2:5">
      <c r="B9" s="315" t="s">
        <v>1283</v>
      </c>
      <c r="C9" s="317">
        <v>41326</v>
      </c>
      <c r="D9" s="317">
        <v>41330</v>
      </c>
      <c r="E9" s="134">
        <f>(D9-C9)+1</f>
        <v>5</v>
      </c>
    </row>
    <row r="10" spans="2:5">
      <c r="B10" s="315" t="s">
        <v>1284</v>
      </c>
      <c r="C10" s="317">
        <v>41331</v>
      </c>
      <c r="D10" s="317">
        <v>41333</v>
      </c>
      <c r="E10" s="134">
        <f>(D10-C10)+1</f>
        <v>3</v>
      </c>
    </row>
    <row r="11" spans="2:5">
      <c r="E11" s="134">
        <v>1</v>
      </c>
    </row>
    <row r="19" spans="2:5" ht="12.75" customHeight="1">
      <c r="B19" s="318"/>
      <c r="C19" s="318"/>
      <c r="D19" s="318"/>
      <c r="E19" s="318"/>
    </row>
    <row r="20" spans="2:5">
      <c r="D20" s="146"/>
    </row>
  </sheetData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11D668-29AE-4279-9546-B43A89A56F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93</vt:i4>
      </vt:variant>
      <vt:variant>
        <vt:lpstr>Именованные диапазоны</vt:lpstr>
      </vt:variant>
      <vt:variant>
        <vt:i4>12</vt:i4>
      </vt:variant>
    </vt:vector>
  </HeadingPairs>
  <TitlesOfParts>
    <vt:vector size="105" baseType="lpstr">
      <vt:lpstr>Содержание</vt:lpstr>
      <vt:lpstr>1.1</vt:lpstr>
      <vt:lpstr>1.2</vt:lpstr>
      <vt:lpstr>1.3</vt:lpstr>
      <vt:lpstr>2.1</vt:lpstr>
      <vt:lpstr>Коэффициент наценки</vt:lpstr>
      <vt:lpstr>2.2</vt:lpstr>
      <vt:lpstr>Ресурс</vt:lpstr>
      <vt:lpstr>2.3</vt:lpstr>
      <vt:lpstr>2.4</vt:lpstr>
      <vt:lpstr>3.1</vt:lpstr>
      <vt:lpstr>3.2</vt:lpstr>
      <vt:lpstr>3.3</vt:lpstr>
      <vt:lpstr>3.4</vt:lpstr>
      <vt:lpstr>4.1</vt:lpstr>
      <vt:lpstr>4.2</vt:lpstr>
      <vt:lpstr>4.3</vt:lpstr>
      <vt:lpstr>4.4</vt:lpstr>
      <vt:lpstr>4.5</vt:lpstr>
      <vt:lpstr>Источник</vt:lpstr>
      <vt:lpstr>4.6</vt:lpstr>
      <vt:lpstr>Ресурсы</vt:lpstr>
      <vt:lpstr>5.1</vt:lpstr>
      <vt:lpstr>5.2</vt:lpstr>
      <vt:lpstr>5.3</vt:lpstr>
      <vt:lpstr>5.4</vt:lpstr>
      <vt:lpstr>5.5</vt:lpstr>
      <vt:lpstr>6.1</vt:lpstr>
      <vt:lpstr>6.2</vt:lpstr>
      <vt:lpstr>1 кв</vt:lpstr>
      <vt:lpstr>2 кв</vt:lpstr>
      <vt:lpstr>3 кв</vt:lpstr>
      <vt:lpstr>4 кв</vt:lpstr>
      <vt:lpstr>6.3</vt:lpstr>
      <vt:lpstr>Бюджет 1</vt:lpstr>
      <vt:lpstr>Бюджет 2</vt:lpstr>
      <vt:lpstr>6.4</vt:lpstr>
      <vt:lpstr>7.1</vt:lpstr>
      <vt:lpstr>7.2</vt:lpstr>
      <vt:lpstr>7.3</vt:lpstr>
      <vt:lpstr>8.1</vt:lpstr>
      <vt:lpstr>8.2</vt:lpstr>
      <vt:lpstr>8.3</vt:lpstr>
      <vt:lpstr>8.4</vt:lpstr>
      <vt:lpstr>8.5</vt:lpstr>
      <vt:lpstr>9.1</vt:lpstr>
      <vt:lpstr>9.2</vt:lpstr>
      <vt:lpstr>9.3</vt:lpstr>
      <vt:lpstr>Сводная таблица по сценарию</vt:lpstr>
      <vt:lpstr>Структура сценария</vt:lpstr>
      <vt:lpstr>10.1</vt:lpstr>
      <vt:lpstr>ИСТОЧНИК (2)</vt:lpstr>
      <vt:lpstr>10.2</vt:lpstr>
      <vt:lpstr>11.1</vt:lpstr>
      <vt:lpstr>11.2</vt:lpstr>
      <vt:lpstr>11.3</vt:lpstr>
      <vt:lpstr>Отчет о результатах 1</vt:lpstr>
      <vt:lpstr>12.1</vt:lpstr>
      <vt:lpstr>12.2</vt:lpstr>
      <vt:lpstr>13.1-СПАРКЛАЙНЫ</vt:lpstr>
      <vt:lpstr>13.2-САМОРАСШИРЯЮЩИЕСЯ</vt:lpstr>
      <vt:lpstr>13.3-КОМБИНИРОВАННЫЕ</vt:lpstr>
      <vt:lpstr>13.4-ГИСТОГРАММА С ИТОГАМИ</vt:lpstr>
      <vt:lpstr>13.5-ДИАГРАММА ГАНТА</vt:lpstr>
      <vt:lpstr>13.6-ТОРНАДО</vt:lpstr>
      <vt:lpstr>13.7-ВОДОПАД</vt:lpstr>
      <vt:lpstr>13.8-ТЕРМОМЕТР</vt:lpstr>
      <vt:lpstr>13.9-С УПРАВЛЕНИЕМ РЯДАМИ</vt:lpstr>
      <vt:lpstr>13.10-ДИАГРАММА ВЫБОРА</vt:lpstr>
      <vt:lpstr>13.11</vt:lpstr>
      <vt:lpstr>13.12</vt:lpstr>
      <vt:lpstr>13.13</vt:lpstr>
      <vt:lpstr>13.14</vt:lpstr>
      <vt:lpstr>13.15</vt:lpstr>
      <vt:lpstr>13.16</vt:lpstr>
      <vt:lpstr>СР 1.1</vt:lpstr>
      <vt:lpstr>СР 2.1</vt:lpstr>
      <vt:lpstr>Округ</vt:lpstr>
      <vt:lpstr>СР 3.1</vt:lpstr>
      <vt:lpstr>СР 4.1</vt:lpstr>
      <vt:lpstr>СР 4.2</vt:lpstr>
      <vt:lpstr>СР 5.1</vt:lpstr>
      <vt:lpstr>СР 5.2</vt:lpstr>
      <vt:lpstr>СР 6.1</vt:lpstr>
      <vt:lpstr>СР 6.2</vt:lpstr>
      <vt:lpstr>I</vt:lpstr>
      <vt:lpstr>II</vt:lpstr>
      <vt:lpstr>III</vt:lpstr>
      <vt:lpstr>IV</vt:lpstr>
      <vt:lpstr>СР 8.1</vt:lpstr>
      <vt:lpstr>СР 9.1</vt:lpstr>
      <vt:lpstr>СР 12.1</vt:lpstr>
      <vt:lpstr>СР 13.1</vt:lpstr>
      <vt:lpstr>Доход</vt:lpstr>
      <vt:lpstr>'4.4'!Извлечь</vt:lpstr>
      <vt:lpstr>'4.5'!Извлечь</vt:lpstr>
      <vt:lpstr>'СР 4.2'!Извлечь</vt:lpstr>
      <vt:lpstr>Издержки</vt:lpstr>
      <vt:lpstr>Конфеты</vt:lpstr>
      <vt:lpstr>'4.4'!Критерии</vt:lpstr>
      <vt:lpstr>'4.5'!Критерии</vt:lpstr>
      <vt:lpstr>'4.6'!Критерии</vt:lpstr>
      <vt:lpstr>'СР 4.2'!Критерии</vt:lpstr>
      <vt:lpstr>Ресурс</vt:lpstr>
      <vt:lpstr>Шоколад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Ольга</dc:creator>
  <cp:lastModifiedBy>Michael</cp:lastModifiedBy>
  <dcterms:created xsi:type="dcterms:W3CDTF">2019-09-19T09:25:07Z</dcterms:created>
  <dcterms:modified xsi:type="dcterms:W3CDTF">2022-11-17T14:19:35Z</dcterms:modified>
  <cp:contentStatus/>
</cp:coreProperties>
</file>